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osao\2024\GKO\Dokumenti\Proračun\"/>
    </mc:Choice>
  </mc:AlternateContent>
  <xr:revisionPtr revIDLastSave="0" documentId="13_ncr:1_{E9A65997-F362-42B9-8368-C8018C06A6A8}" xr6:coauthVersionLast="47" xr6:coauthVersionMax="47" xr10:uidLastSave="{00000000-0000-0000-0000-000000000000}"/>
  <bookViews>
    <workbookView xWindow="5475" yWindow="2385" windowWidth="21600" windowHeight="11385" tabRatio="913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8" l="1"/>
  <c r="H18" i="8"/>
  <c r="F18" i="8"/>
  <c r="J40" i="3"/>
  <c r="G8" i="8"/>
  <c r="H8" i="8"/>
  <c r="F8" i="8"/>
  <c r="G11" i="8"/>
  <c r="H11" i="8"/>
  <c r="F11" i="8"/>
  <c r="H39" i="3"/>
  <c r="I39" i="3"/>
  <c r="H69" i="3" l="1"/>
  <c r="H70" i="3" s="1"/>
  <c r="I69" i="3"/>
  <c r="I70" i="3" s="1"/>
  <c r="G69" i="3"/>
  <c r="G70" i="3" s="1"/>
  <c r="H12" i="3"/>
  <c r="I12" i="3"/>
  <c r="H15" i="3"/>
  <c r="I15" i="3"/>
  <c r="J19" i="3"/>
  <c r="L55" i="3"/>
  <c r="K55" i="3"/>
  <c r="L53" i="3"/>
  <c r="K53" i="3"/>
  <c r="L51" i="3"/>
  <c r="K51" i="3"/>
  <c r="L47" i="3"/>
  <c r="K47" i="3"/>
  <c r="L33" i="3"/>
  <c r="G48" i="3"/>
  <c r="G22" i="3"/>
  <c r="G21" i="3" s="1"/>
  <c r="G19" i="3"/>
  <c r="L19" i="3"/>
  <c r="K19" i="3"/>
  <c r="L30" i="3" l="1"/>
  <c r="L34" i="3"/>
  <c r="K34" i="3"/>
  <c r="I11" i="3"/>
  <c r="K30" i="3"/>
  <c r="H11" i="3"/>
  <c r="L23" i="3"/>
  <c r="K23" i="3"/>
  <c r="D8" i="8" l="1"/>
  <c r="E8" i="8"/>
  <c r="E11" i="7"/>
  <c r="F11" i="7"/>
  <c r="E10" i="7"/>
  <c r="F10" i="7"/>
  <c r="C11" i="8"/>
  <c r="C18" i="8" s="1"/>
  <c r="D11" i="8"/>
  <c r="D18" i="8" s="1"/>
  <c r="E11" i="8"/>
  <c r="E18" i="8" s="1"/>
  <c r="J34" i="3"/>
  <c r="J30" i="3"/>
  <c r="G30" i="3"/>
  <c r="L66" i="3"/>
  <c r="K57" i="3"/>
  <c r="K45" i="3"/>
  <c r="K37" i="3"/>
  <c r="K29" i="3" s="1"/>
  <c r="L37" i="3"/>
  <c r="L29" i="3" s="1"/>
  <c r="K66" i="3" l="1"/>
  <c r="L45" i="3"/>
  <c r="L40" i="3"/>
  <c r="K40" i="3" l="1"/>
  <c r="L61" i="3"/>
  <c r="L60" i="3" s="1"/>
  <c r="K61" i="3"/>
  <c r="K60" i="3" s="1"/>
  <c r="L57" i="3"/>
  <c r="J16" i="3"/>
  <c r="J15" i="3" s="1"/>
  <c r="K16" i="3"/>
  <c r="K15" i="3" s="1"/>
  <c r="L16" i="3"/>
  <c r="L15" i="3" s="1"/>
  <c r="J13" i="3"/>
  <c r="G34" i="3"/>
  <c r="G16" i="3"/>
  <c r="G15" i="3" s="1"/>
  <c r="G13" i="3"/>
  <c r="G10" i="7" l="1"/>
  <c r="J12" i="3"/>
  <c r="D10" i="7"/>
  <c r="G12" i="3"/>
  <c r="H10" i="8"/>
  <c r="L18" i="3"/>
  <c r="I9" i="7"/>
  <c r="K18" i="3"/>
  <c r="H9" i="7"/>
  <c r="J18" i="3"/>
  <c r="G9" i="7"/>
  <c r="E26" i="7"/>
  <c r="F26" i="7"/>
  <c r="F21" i="7"/>
  <c r="F15" i="7"/>
  <c r="G71" i="3"/>
  <c r="D26" i="7" s="1"/>
  <c r="F23" i="7"/>
  <c r="F22" i="7" s="1"/>
  <c r="G23" i="7"/>
  <c r="G22" i="7" s="1"/>
  <c r="L71" i="3"/>
  <c r="H23" i="7"/>
  <c r="H22" i="7" s="1"/>
  <c r="H15" i="7"/>
  <c r="H14" i="7"/>
  <c r="H13" i="7"/>
  <c r="E25" i="7"/>
  <c r="E15" i="7"/>
  <c r="E14" i="7"/>
  <c r="J11" i="3" l="1"/>
  <c r="G21" i="7"/>
  <c r="I26" i="7"/>
  <c r="L65" i="3"/>
  <c r="L64" i="3" s="1"/>
  <c r="H17" i="7"/>
  <c r="E21" i="7"/>
  <c r="H12" i="7"/>
  <c r="H20" i="7"/>
  <c r="I17" i="7"/>
  <c r="E23" i="7"/>
  <c r="E22" i="7" s="1"/>
  <c r="E17" i="7"/>
  <c r="I13" i="7"/>
  <c r="I23" i="7"/>
  <c r="I22" i="7" s="1"/>
  <c r="I14" i="7"/>
  <c r="D23" i="7"/>
  <c r="D22" i="7" s="1"/>
  <c r="E19" i="7"/>
  <c r="K71" i="3"/>
  <c r="E20" i="7"/>
  <c r="E18" i="7"/>
  <c r="E13" i="7"/>
  <c r="E12" i="7" s="1"/>
  <c r="E24" i="7"/>
  <c r="D21" i="7"/>
  <c r="I20" i="7"/>
  <c r="H9" i="8"/>
  <c r="H12" i="8"/>
  <c r="H16" i="8"/>
  <c r="G9" i="8"/>
  <c r="G12" i="8"/>
  <c r="G10" i="8" s="1"/>
  <c r="G16" i="8"/>
  <c r="L13" i="3"/>
  <c r="L11" i="3" s="1"/>
  <c r="K13" i="3"/>
  <c r="I18" i="7"/>
  <c r="H18" i="7"/>
  <c r="J61" i="3"/>
  <c r="D10" i="8"/>
  <c r="E10" i="8"/>
  <c r="F10" i="8"/>
  <c r="C10" i="8"/>
  <c r="J66" i="3"/>
  <c r="J71" i="3"/>
  <c r="G26" i="7" s="1"/>
  <c r="G45" i="3"/>
  <c r="D18" i="7" s="1"/>
  <c r="H21" i="7"/>
  <c r="G61" i="3"/>
  <c r="J57" i="3"/>
  <c r="G20" i="7" s="1"/>
  <c r="G57" i="3"/>
  <c r="D20" i="7" s="1"/>
  <c r="G14" i="7"/>
  <c r="G13" i="7"/>
  <c r="J37" i="3"/>
  <c r="G15" i="7" s="1"/>
  <c r="G37" i="3"/>
  <c r="D15" i="7" s="1"/>
  <c r="G40" i="3"/>
  <c r="D14" i="7"/>
  <c r="D13" i="7"/>
  <c r="J49" i="3"/>
  <c r="G19" i="7" s="1"/>
  <c r="G49" i="3"/>
  <c r="D19" i="7" s="1"/>
  <c r="J45" i="3"/>
  <c r="G18" i="7" s="1"/>
  <c r="K12" i="3" l="1"/>
  <c r="K11" i="3" s="1"/>
  <c r="D17" i="7"/>
  <c r="G39" i="3"/>
  <c r="J39" i="3"/>
  <c r="G17" i="7"/>
  <c r="I10" i="7"/>
  <c r="H10" i="7"/>
  <c r="G18" i="3"/>
  <c r="G11" i="3" s="1"/>
  <c r="C8" i="8"/>
  <c r="C7" i="8" s="1"/>
  <c r="C6" i="8" s="1"/>
  <c r="K49" i="3"/>
  <c r="H26" i="7"/>
  <c r="K65" i="3"/>
  <c r="K64" i="3" s="1"/>
  <c r="E16" i="7"/>
  <c r="G25" i="7"/>
  <c r="G24" i="7" s="1"/>
  <c r="I15" i="7"/>
  <c r="I12" i="7" s="1"/>
  <c r="G12" i="7"/>
  <c r="G16" i="7"/>
  <c r="J60" i="3"/>
  <c r="G66" i="3"/>
  <c r="J65" i="3"/>
  <c r="J29" i="3"/>
  <c r="G29" i="3"/>
  <c r="G60" i="3"/>
  <c r="K39" i="3" l="1"/>
  <c r="K28" i="3" s="1"/>
  <c r="K27" i="3" s="1"/>
  <c r="G65" i="3"/>
  <c r="D25" i="7"/>
  <c r="D24" i="7" s="1"/>
  <c r="J28" i="3"/>
  <c r="G11" i="1"/>
  <c r="G10" i="1" s="1"/>
  <c r="G10" i="3"/>
  <c r="J64" i="3"/>
  <c r="H19" i="7"/>
  <c r="H16" i="7" s="1"/>
  <c r="K14" i="1"/>
  <c r="H25" i="7"/>
  <c r="H24" i="7" s="1"/>
  <c r="I25" i="7"/>
  <c r="I24" i="7" s="1"/>
  <c r="G28" i="3"/>
  <c r="N67" i="3"/>
  <c r="N56" i="3"/>
  <c r="N51" i="3"/>
  <c r="N46" i="3"/>
  <c r="N48" i="3"/>
  <c r="H11" i="7" l="1"/>
  <c r="L49" i="3"/>
  <c r="J27" i="3"/>
  <c r="J15" i="1"/>
  <c r="J14" i="1"/>
  <c r="G14" i="1"/>
  <c r="F14" i="7"/>
  <c r="F17" i="8"/>
  <c r="G64" i="3"/>
  <c r="D12" i="7"/>
  <c r="I19" i="7" l="1"/>
  <c r="L39" i="3"/>
  <c r="G8" i="7"/>
  <c r="F15" i="8"/>
  <c r="F14" i="8" s="1"/>
  <c r="F13" i="8" s="1"/>
  <c r="G11" i="7"/>
  <c r="J13" i="1"/>
  <c r="L15" i="1"/>
  <c r="K15" i="1"/>
  <c r="K13" i="1" s="1"/>
  <c r="G15" i="1"/>
  <c r="G13" i="1" s="1"/>
  <c r="G16" i="1" s="1"/>
  <c r="H15" i="1"/>
  <c r="G27" i="3"/>
  <c r="F8" i="11"/>
  <c r="F7" i="11" s="1"/>
  <c r="F6" i="11" s="1"/>
  <c r="D16" i="7"/>
  <c r="F18" i="7"/>
  <c r="F19" i="7"/>
  <c r="F25" i="7"/>
  <c r="F24" i="7" s="1"/>
  <c r="F17" i="7"/>
  <c r="F20" i="7"/>
  <c r="F13" i="7"/>
  <c r="F12" i="7" s="1"/>
  <c r="C8" i="11" l="1"/>
  <c r="C7" i="11" s="1"/>
  <c r="C6" i="11" s="1"/>
  <c r="D11" i="7"/>
  <c r="I21" i="7"/>
  <c r="I16" i="7" s="1"/>
  <c r="H8" i="7"/>
  <c r="G8" i="11"/>
  <c r="G7" i="11" s="1"/>
  <c r="G6" i="11" s="1"/>
  <c r="F16" i="7"/>
  <c r="E9" i="7"/>
  <c r="E8" i="7" s="1"/>
  <c r="D9" i="7"/>
  <c r="D8" i="7" s="1"/>
  <c r="F7" i="8"/>
  <c r="F6" i="8" s="1"/>
  <c r="H14" i="1"/>
  <c r="H13" i="1" s="1"/>
  <c r="C17" i="8"/>
  <c r="L28" i="3" l="1"/>
  <c r="L27" i="3" s="1"/>
  <c r="G17" i="8"/>
  <c r="G15" i="8" s="1"/>
  <c r="C15" i="8"/>
  <c r="C14" i="8" s="1"/>
  <c r="C13" i="8" s="1"/>
  <c r="I8" i="7"/>
  <c r="J11" i="1"/>
  <c r="J10" i="1" s="1"/>
  <c r="J16" i="1" s="1"/>
  <c r="J10" i="3"/>
  <c r="O13" i="3" s="1"/>
  <c r="G7" i="8"/>
  <c r="G6" i="8" s="1"/>
  <c r="I14" i="1"/>
  <c r="D17" i="8"/>
  <c r="D15" i="8" s="1"/>
  <c r="I15" i="1"/>
  <c r="G14" i="8" l="1"/>
  <c r="G13" i="8" s="1"/>
  <c r="I11" i="7"/>
  <c r="H8" i="11"/>
  <c r="H7" i="11" s="1"/>
  <c r="H6" i="11" s="1"/>
  <c r="L14" i="1"/>
  <c r="L13" i="1" s="1"/>
  <c r="I13" i="1"/>
  <c r="K11" i="1"/>
  <c r="K10" i="1" s="1"/>
  <c r="K16" i="1" s="1"/>
  <c r="K10" i="3"/>
  <c r="P13" i="3" s="1"/>
  <c r="H7" i="8"/>
  <c r="H6" i="8" s="1"/>
  <c r="D8" i="11"/>
  <c r="D7" i="11" s="1"/>
  <c r="D6" i="11" s="1"/>
  <c r="D14" i="8"/>
  <c r="D13" i="8" s="1"/>
  <c r="F9" i="7"/>
  <c r="F8" i="7" s="1"/>
  <c r="E17" i="8"/>
  <c r="H17" i="8" l="1"/>
  <c r="H15" i="8" s="1"/>
  <c r="E15" i="8"/>
  <c r="E14" i="8" s="1"/>
  <c r="E13" i="8" s="1"/>
  <c r="L11" i="1"/>
  <c r="L10" i="1" s="1"/>
  <c r="L16" i="1" s="1"/>
  <c r="L10" i="3"/>
  <c r="Q13" i="3" s="1"/>
  <c r="E8" i="11"/>
  <c r="E7" i="11" s="1"/>
  <c r="E6" i="11" s="1"/>
  <c r="D7" i="8"/>
  <c r="D6" i="8" s="1"/>
  <c r="H14" i="8" l="1"/>
  <c r="H13" i="8" s="1"/>
  <c r="H11" i="1"/>
  <c r="H10" i="1" s="1"/>
  <c r="H16" i="1" s="1"/>
  <c r="E7" i="8"/>
  <c r="E6" i="8" s="1"/>
  <c r="I11" i="1" l="1"/>
  <c r="I10" i="1" s="1"/>
  <c r="I16" i="1" s="1"/>
</calcChain>
</file>

<file path=xl/sharedStrings.xml><?xml version="1.0" encoding="utf-8"?>
<sst xmlns="http://schemas.openxmlformats.org/spreadsheetml/2006/main" count="217" uniqueCount="138">
  <si>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</si>
  <si>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</si>
  <si>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</si>
  <si>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</si>
  <si>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</si>
  <si>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</si>
  <si>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</si>
  <si>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</si>
  <si>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</si>
  <si>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</si>
  <si>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</si>
  <si>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</si>
  <si>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</si>
  <si>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</si>
  <si>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</si>
  <si>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</si>
  <si>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</si>
  <si>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</si>
  <si>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</si>
  <si>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</si>
  <si>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</si>
  <si>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</si>
  <si>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</si>
  <si>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</si>
  <si>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</si>
  <si>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</si>
  <si>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</si>
  <si>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</si>
  <si>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</si>
  <si>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</si>
  <si>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</si>
  <si>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</si>
  <si>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</si>
  <si>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</si>
  <si>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</si>
  <si>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</si>
  <si>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</si>
  <si>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</si>
  <si>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</si>
  <si>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</si>
  <si>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</si>
  <si>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</si>
  <si>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</si>
  <si>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</si>
  <si>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</si>
  <si>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</si>
  <si>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</si>
  <si>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</si>
  <si>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</si>
  <si>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</si>
  <si>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</si>
  <si>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</si>
  <si>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Ostali rashodi za zaposlene</t>
  </si>
  <si>
    <t>Usluge telefona, pošte i prijevoza</t>
  </si>
  <si>
    <t>Usluge tekućeg i investicijskog održavanja</t>
  </si>
  <si>
    <t>Usluge promidžbe i informiranja</t>
  </si>
  <si>
    <t>Ostale usluge</t>
  </si>
  <si>
    <t>Bankarske usluge i usluge platnog prometa</t>
  </si>
  <si>
    <t xml:space="preserve"> Prihodi od prodaje proizvoda i robe te pruženih usluga, prihodi od donacija te povrati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</si>
  <si>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</si>
  <si>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</si>
  <si>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</si>
  <si>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Stručno usavršavanje zaposlenika</t>
  </si>
  <si>
    <t>Rashodi za materijal i energiju</t>
  </si>
  <si>
    <t>Uredski materijal i ostali materijalni rashodi</t>
  </si>
  <si>
    <t>Energija</t>
  </si>
  <si>
    <t>Rashodi za usluge</t>
  </si>
  <si>
    <t>Intelektualne i osobne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</si>
  <si>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</si>
  <si>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</si>
  <si>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</si>
  <si>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</si>
  <si>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</si>
  <si>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Uređaji, strojevi i oprema za ostale namjene</t>
  </si>
  <si>
    <t>Doprinosi na plaće</t>
  </si>
  <si>
    <t>Naknada za prijevoz</t>
  </si>
  <si>
    <t>Zakupnine i najamnine</t>
  </si>
  <si>
    <t>Računalne usluge</t>
  </si>
  <si>
    <t>5 Pomoći</t>
  </si>
  <si>
    <t>52 Ostale pomoći i darovnice</t>
  </si>
  <si>
    <t>R.01.001</t>
  </si>
  <si>
    <t>TEKUĆI PROGRAMI</t>
  </si>
  <si>
    <t>NADREĐENI PRORAČUN</t>
  </si>
  <si>
    <t>VLASTITI PRIHODI</t>
  </si>
  <si>
    <t>R.01</t>
  </si>
  <si>
    <t>RASHODI ZA ZAPOSLENE</t>
  </si>
  <si>
    <t>BRUTO PLAĆE</t>
  </si>
  <si>
    <t>OSTALI RASHODI ZA ZAPOSLENE</t>
  </si>
  <si>
    <t>DOPRINOSI NA PLAĆE</t>
  </si>
  <si>
    <t>MATERIJANI RASHODI</t>
  </si>
  <si>
    <t>NAKNADE TROŠKOVA OSOBAMA IZVAN RADNOG ODNOSA</t>
  </si>
  <si>
    <t>RASHODI ZA MATERIJAL I ENERGIJU</t>
  </si>
  <si>
    <t>RASHODI ZA USLUGE</t>
  </si>
  <si>
    <t>OSTALI NESPOMENUTI RASHODI POSLOVANJA</t>
  </si>
  <si>
    <t>NAKNADE TROŠKOVA ZAPOSLENIMA</t>
  </si>
  <si>
    <t>Sitan inventar</t>
  </si>
  <si>
    <t>Reprezentacija</t>
  </si>
  <si>
    <t>Ostali rashodi poslovanja</t>
  </si>
  <si>
    <t>Ulaganja u računalnu opremu</t>
  </si>
  <si>
    <t>Nematerijalna proizvedena imovina</t>
  </si>
  <si>
    <t>Namještaj</t>
  </si>
  <si>
    <t>Plan 2023</t>
  </si>
  <si>
    <t>Projekcija za 2026</t>
  </si>
  <si>
    <t>Doprinosi za obavezno zdravstveno osiguranje</t>
  </si>
  <si>
    <t>Napomena:  Iznosi u stupcu "Izvršenje 2022" i stupci "Plan 2022" preračunani su iz kuna u eure prema fiksnom tečaju konverzije (1 EUR=7,53450 kuna) i po pravilima za preračunavanje i zaokruživanje.</t>
  </si>
  <si>
    <t>Prihodi od članarina</t>
  </si>
  <si>
    <t>Prihodi od donacija</t>
  </si>
  <si>
    <t>Prihodi od donacija iz državnog proračuna</t>
  </si>
  <si>
    <t>Sufinanciranje troškova bibliobusa</t>
  </si>
  <si>
    <t>Knjižnična građa</t>
  </si>
  <si>
    <t>GRADSKA KNJIŽNICA OTOK</t>
  </si>
  <si>
    <t>FINANCIJSKI RASHODI</t>
  </si>
  <si>
    <t>OSTALI FINANCIJSKI RASHODI</t>
  </si>
  <si>
    <t>RASHODI ZA NABAVU PROIZVEDENE DUGOTRAJNE IMOVINE</t>
  </si>
  <si>
    <t>POSTROJENJA I OPREMA</t>
  </si>
  <si>
    <t>NEMATERIJALNA IMOVINA</t>
  </si>
  <si>
    <t>Doprinosi za MIO</t>
  </si>
  <si>
    <t>Porez na dohodak</t>
  </si>
  <si>
    <t>Naknada troškova prehrane</t>
  </si>
  <si>
    <t>FINANCIJSKI PLAN GRADSKE KNJIŽNICE OTOK ZA  2025. GODINU
 S PROJEKCIJOM ZA 2026. I 2027. GODINU</t>
  </si>
  <si>
    <t>Izvršenje 2023</t>
  </si>
  <si>
    <t>Plan 2024</t>
  </si>
  <si>
    <t>Plan za 2025</t>
  </si>
  <si>
    <t>Projekcija za 2027</t>
  </si>
  <si>
    <t>FINANCIJSKI PLAN PRORAČUNSKOG KORISNIKA JEDINICE LOKALNE I PODRUČNE (REGIONALNE) SAMOUPRAVE 
ZA 2025. I PROJEKCIJA ZA 2026. I 2027. GODINU</t>
  </si>
  <si>
    <t>PLAN PRIHODA I RASHODA PREMA EKONOMSKOJ KLASIFIKACIJI ZA 2025. I PROJEKCIJE ZA 2026. I 2027. GODINU</t>
  </si>
  <si>
    <t>PLAN PRIHODA I RASHODA PREMA IZVORIMA FINANCIRANJA ZA 2025. I PROJEKCIJE ZA 2026. I 2027. GODINU</t>
  </si>
  <si>
    <t>PLAN RASHODA PREMA FUNKCIJSKOJ KLASIFIKACIJI ZA 2025. I PROJEKCIJE ZA 2026. I 2027. GODINU</t>
  </si>
  <si>
    <t>RAČUN FINANCIRANJA PREMA EKONOMSKOJ KLASIFIKACIJI ZA 2025. I PROJEKCIJE ZA 2026. I 2027. GODINU</t>
  </si>
  <si>
    <t>RAČUN FINANCIRANJA PREMA IZVORIMA FINANCIRANJA ZA 2025. I PROJEKCIJE ZA 2026. I 2027. GODINU</t>
  </si>
  <si>
    <t>PLAN PO PROGRAMSKOJ KLASIFIKACIJI ZA 2025. I PROJEKCIJE ZA 2026. I 2027. GODINU</t>
  </si>
  <si>
    <t>Ostali prihodi</t>
  </si>
  <si>
    <t>Kazne, upravne mjere i ostali prihodi</t>
  </si>
  <si>
    <t>Ostale naknade troškova zaposlenima</t>
  </si>
  <si>
    <t>Prihodi o donacija</t>
  </si>
  <si>
    <t>Knjižnična građa (vlastiti izvori)</t>
  </si>
  <si>
    <t>08 Rekreacija, kultura i religija</t>
  </si>
  <si>
    <t>082 Službe kulture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</si>
</sst>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\(#,##0\);\-"/>
    <numFmt numFmtId="166" formatCode="_-* #,##0.00\ _k_n_-;\-* #,##0.00\ _k_n_-;_-* &quot;-&quot;??\ _k_n_-;_-@_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top" wrapTex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164" fontId="0" fillId="0" borderId="3" xfId="1" applyNumberFormat="1" applyFont="1" applyBorder="1"/>
    <xf numFmtId="164" fontId="13" fillId="0" borderId="3" xfId="1" applyNumberFormat="1" applyFont="1" applyBorder="1"/>
    <xf numFmtId="0" fontId="13" fillId="0" borderId="0" xfId="0" applyFont="1"/>
    <xf numFmtId="0" fontId="19" fillId="0" borderId="0" xfId="0" applyFont="1"/>
    <xf numFmtId="164" fontId="19" fillId="0" borderId="3" xfId="1" applyNumberFormat="1" applyFont="1" applyBorder="1"/>
    <xf numFmtId="0" fontId="19" fillId="0" borderId="3" xfId="0" applyFont="1" applyBorder="1"/>
    <xf numFmtId="164" fontId="0" fillId="0" borderId="3" xfId="1" applyNumberFormat="1" applyFont="1" applyBorder="1" applyAlignment="1">
      <alignment horizontal="right" vertical="center"/>
    </xf>
    <xf numFmtId="164" fontId="1" fillId="0" borderId="3" xfId="1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4" fontId="20" fillId="2" borderId="3" xfId="1" applyNumberFormat="1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left" vertical="center" wrapText="1"/>
    </xf>
    <xf numFmtId="164" fontId="23" fillId="2" borderId="3" xfId="1" applyNumberFormat="1" applyFont="1" applyFill="1" applyBorder="1" applyAlignment="1">
      <alignment horizontal="right" vertical="center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 wrapText="1"/>
    </xf>
    <xf numFmtId="3" fontId="23" fillId="2" borderId="3" xfId="0" applyNumberFormat="1" applyFont="1" applyFill="1" applyBorder="1" applyAlignment="1">
      <alignment horizontal="right"/>
    </xf>
    <xf numFmtId="3" fontId="23" fillId="2" borderId="3" xfId="0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3" fontId="20" fillId="2" borderId="3" xfId="0" applyNumberFormat="1" applyFont="1" applyFill="1" applyBorder="1" applyAlignment="1">
      <alignment horizontal="right"/>
    </xf>
    <xf numFmtId="164" fontId="20" fillId="2" borderId="3" xfId="1" applyNumberFormat="1" applyFont="1" applyFill="1" applyBorder="1" applyAlignment="1">
      <alignment horizontal="right"/>
    </xf>
    <xf numFmtId="164" fontId="23" fillId="2" borderId="3" xfId="1" applyNumberFormat="1" applyFont="1" applyFill="1" applyBorder="1" applyAlignment="1">
      <alignment horizontal="right"/>
    </xf>
    <xf numFmtId="164" fontId="20" fillId="2" borderId="3" xfId="1" applyNumberFormat="1" applyFont="1" applyFill="1" applyBorder="1" applyAlignment="1">
      <alignment horizontal="right" wrapText="1"/>
    </xf>
    <xf numFmtId="164" fontId="23" fillId="2" borderId="3" xfId="1" applyNumberFormat="1" applyFont="1" applyFill="1" applyBorder="1" applyAlignment="1">
      <alignment horizontal="right" wrapText="1"/>
    </xf>
    <xf numFmtId="0" fontId="20" fillId="3" borderId="3" xfId="0" applyFont="1" applyFill="1" applyBorder="1" applyAlignment="1">
      <alignment horizontal="right"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33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43" fontId="23" fillId="0" borderId="0" xfId="1" applyFont="1" applyAlignment="1">
      <alignment horizontal="right" vertical="center" wrapText="1"/>
    </xf>
    <xf numFmtId="43" fontId="20" fillId="3" borderId="3" xfId="1" applyFont="1" applyFill="1" applyBorder="1" applyAlignment="1">
      <alignment horizontal="center" vertical="center" wrapText="1"/>
    </xf>
    <xf numFmtId="43" fontId="20" fillId="2" borderId="3" xfId="1" applyFont="1" applyFill="1" applyBorder="1" applyAlignment="1">
      <alignment horizontal="right"/>
    </xf>
    <xf numFmtId="43" fontId="13" fillId="0" borderId="3" xfId="1" applyFont="1" applyBorder="1" applyAlignment="1">
      <alignment horizontal="right"/>
    </xf>
    <xf numFmtId="43" fontId="19" fillId="0" borderId="3" xfId="1" applyFont="1" applyBorder="1" applyAlignment="1">
      <alignment horizontal="right"/>
    </xf>
    <xf numFmtId="43" fontId="19" fillId="0" borderId="0" xfId="1" applyFont="1" applyAlignment="1">
      <alignment horizontal="right"/>
    </xf>
    <xf numFmtId="43" fontId="19" fillId="0" borderId="0" xfId="1" applyFont="1"/>
    <xf numFmtId="43" fontId="0" fillId="0" borderId="0" xfId="1" applyFont="1" applyAlignment="1">
      <alignment horizontal="right"/>
    </xf>
    <xf numFmtId="0" fontId="20" fillId="3" borderId="3" xfId="1" applyNumberFormat="1" applyFont="1" applyFill="1" applyBorder="1" applyAlignment="1">
      <alignment horizontal="center" vertical="center" wrapText="1"/>
    </xf>
    <xf numFmtId="43" fontId="20" fillId="0" borderId="0" xfId="1" applyFont="1" applyAlignment="1">
      <alignment horizontal="center" vertical="center" wrapText="1"/>
    </xf>
    <xf numFmtId="43" fontId="28" fillId="0" borderId="0" xfId="1" applyFont="1" applyAlignment="1">
      <alignment horizontal="center" vertical="center" wrapText="1"/>
    </xf>
    <xf numFmtId="43" fontId="23" fillId="2" borderId="3" xfId="1" applyFont="1" applyFill="1" applyBorder="1" applyAlignment="1">
      <alignment horizontal="right"/>
    </xf>
    <xf numFmtId="43" fontId="0" fillId="0" borderId="0" xfId="1" applyFont="1"/>
    <xf numFmtId="43" fontId="19" fillId="0" borderId="3" xfId="1" applyFont="1" applyBorder="1"/>
    <xf numFmtId="43" fontId="23" fillId="0" borderId="0" xfId="1" applyFont="1" applyAlignment="1">
      <alignment vertical="center" wrapText="1"/>
    </xf>
    <xf numFmtId="166" fontId="19" fillId="0" borderId="0" xfId="0" applyNumberFormat="1" applyFont="1"/>
    <xf numFmtId="0" fontId="13" fillId="0" borderId="3" xfId="0" applyFont="1" applyBorder="1"/>
    <xf numFmtId="166" fontId="13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opLeftCell="A18" workbookViewId="0">
      <selection activeCell="J11" sqref="J11"/>
    </sheetView>
  </sheetViews>
  <sheetFormatPr defaultRowHeight="15" x14ac:dyDescent="0.25"/>
  <cols>
    <col min="6" max="6" width="11" customWidth="1"/>
    <col min="7" max="8" width="13.7109375" customWidth="1"/>
    <col min="9" max="10" width="13.5703125" customWidth="1"/>
    <col min="11" max="11" width="9.7109375" customWidth="1"/>
    <col min="12" max="12" width="10.85546875" customWidth="1"/>
  </cols>
  <sheetData>
    <row r="1" spans="2:12" ht="42" customHeight="1" x14ac:dyDescent="0.25">
      <c r="B1" s="107" t="s">
        <v>119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2:12" ht="18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5.75" customHeight="1" x14ac:dyDescent="0.25">
      <c r="B3" s="108" t="s">
        <v>11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12" ht="9" customHeight="1" x14ac:dyDescent="0.25">
      <c r="B4" s="127"/>
      <c r="C4" s="127"/>
      <c r="D4" s="127"/>
      <c r="E4" s="24"/>
      <c r="F4" s="24"/>
      <c r="G4" s="24"/>
      <c r="H4" s="24"/>
      <c r="I4" s="24"/>
      <c r="J4" s="26"/>
      <c r="K4" s="26"/>
      <c r="L4" s="25"/>
    </row>
    <row r="5" spans="2:12" ht="18" customHeight="1" x14ac:dyDescent="0.25">
      <c r="B5" s="108" t="s">
        <v>45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9" customHeight="1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5"/>
    </row>
    <row r="7" spans="2:12" x14ac:dyDescent="0.25">
      <c r="B7" s="121" t="s">
        <v>46</v>
      </c>
      <c r="C7" s="121"/>
      <c r="D7" s="121"/>
      <c r="E7" s="121"/>
      <c r="F7" s="121"/>
      <c r="G7" s="29"/>
      <c r="H7" s="29"/>
      <c r="I7" s="29"/>
      <c r="J7" s="29"/>
      <c r="K7" s="30"/>
      <c r="L7" s="25"/>
    </row>
    <row r="8" spans="2:12" ht="39.75" customHeight="1" x14ac:dyDescent="0.25">
      <c r="B8" s="122" t="s">
        <v>6</v>
      </c>
      <c r="C8" s="123"/>
      <c r="D8" s="123"/>
      <c r="E8" s="123"/>
      <c r="F8" s="124"/>
      <c r="G8" s="48" t="s">
        <v>120</v>
      </c>
      <c r="H8" s="48" t="s">
        <v>101</v>
      </c>
      <c r="I8" s="48" t="s">
        <v>121</v>
      </c>
      <c r="J8" s="77" t="s">
        <v>122</v>
      </c>
      <c r="K8" s="48" t="s">
        <v>102</v>
      </c>
      <c r="L8" s="48" t="s">
        <v>123</v>
      </c>
    </row>
    <row r="9" spans="2:12" s="15" customFormat="1" ht="11.25" x14ac:dyDescent="0.2">
      <c r="B9" s="115">
        <v>1</v>
      </c>
      <c r="C9" s="115"/>
      <c r="D9" s="115"/>
      <c r="E9" s="115"/>
      <c r="F9" s="116"/>
      <c r="G9" s="14">
        <v>2</v>
      </c>
      <c r="H9" s="13">
        <v>3</v>
      </c>
      <c r="I9" s="13">
        <v>4</v>
      </c>
      <c r="J9" s="13">
        <v>5</v>
      </c>
      <c r="K9" s="13">
        <v>6</v>
      </c>
      <c r="L9" s="13">
        <v>7</v>
      </c>
    </row>
    <row r="10" spans="2:12" x14ac:dyDescent="0.25">
      <c r="B10" s="117" t="s">
        <v>0</v>
      </c>
      <c r="C10" s="118"/>
      <c r="D10" s="118"/>
      <c r="E10" s="118"/>
      <c r="F10" s="119"/>
      <c r="G10" s="11">
        <f>G11+G12</f>
        <v>80189.34</v>
      </c>
      <c r="H10" s="11">
        <f t="shared" ref="H10:L10" si="0">H11+H12</f>
        <v>76761</v>
      </c>
      <c r="I10" s="11">
        <f t="shared" si="0"/>
        <v>87108.12</v>
      </c>
      <c r="J10" s="11">
        <f t="shared" si="0"/>
        <v>114400</v>
      </c>
      <c r="K10" s="11">
        <f t="shared" si="0"/>
        <v>117400</v>
      </c>
      <c r="L10" s="11">
        <f t="shared" si="0"/>
        <v>122400</v>
      </c>
    </row>
    <row r="11" spans="2:12" x14ac:dyDescent="0.25">
      <c r="B11" s="120" t="s">
        <v>38</v>
      </c>
      <c r="C11" s="111"/>
      <c r="D11" s="111"/>
      <c r="E11" s="111"/>
      <c r="F11" s="113"/>
      <c r="G11" s="10">
        <f>' Račun prihoda i rashoda'!G11</f>
        <v>80189.34</v>
      </c>
      <c r="H11" s="10">
        <f>' Račun prihoda i rashoda'!H11</f>
        <v>76761</v>
      </c>
      <c r="I11" s="10">
        <f>' Račun prihoda i rashoda'!I11</f>
        <v>87108.12</v>
      </c>
      <c r="J11" s="10">
        <f>' Račun prihoda i rashoda'!J11</f>
        <v>114400</v>
      </c>
      <c r="K11" s="10">
        <f>' Račun prihoda i rashoda'!K11</f>
        <v>117400</v>
      </c>
      <c r="L11" s="10">
        <f>' Račun prihoda i rashoda'!L11</f>
        <v>122400</v>
      </c>
    </row>
    <row r="12" spans="2:12" x14ac:dyDescent="0.25">
      <c r="B12" s="112" t="s">
        <v>43</v>
      </c>
      <c r="C12" s="113"/>
      <c r="D12" s="113"/>
      <c r="E12" s="113"/>
      <c r="F12" s="113"/>
      <c r="G12" s="10"/>
      <c r="H12" s="10"/>
      <c r="I12" s="10"/>
      <c r="J12" s="10"/>
      <c r="K12" s="10"/>
      <c r="L12" s="10"/>
    </row>
    <row r="13" spans="2:12" x14ac:dyDescent="0.25">
      <c r="B13" s="12" t="s">
        <v>1</v>
      </c>
      <c r="C13" s="21"/>
      <c r="D13" s="21"/>
      <c r="E13" s="21"/>
      <c r="F13" s="21"/>
      <c r="G13" s="11">
        <f>G14+G15</f>
        <v>81418.28</v>
      </c>
      <c r="H13" s="11">
        <f>H14+H15</f>
        <v>76761</v>
      </c>
      <c r="I13" s="11">
        <f>I14+I15</f>
        <v>87108.12</v>
      </c>
      <c r="J13" s="11">
        <f t="shared" ref="J13:L13" si="1">J14+J15</f>
        <v>114400</v>
      </c>
      <c r="K13" s="11">
        <f t="shared" si="1"/>
        <v>117400</v>
      </c>
      <c r="L13" s="11">
        <f t="shared" si="1"/>
        <v>122400</v>
      </c>
    </row>
    <row r="14" spans="2:12" x14ac:dyDescent="0.25">
      <c r="B14" s="110" t="s">
        <v>39</v>
      </c>
      <c r="C14" s="111"/>
      <c r="D14" s="111"/>
      <c r="E14" s="111"/>
      <c r="F14" s="111"/>
      <c r="G14" s="10">
        <f>' Račun prihoda i rashoda'!G28</f>
        <v>64464.369999999995</v>
      </c>
      <c r="H14" s="10">
        <f>' Račun prihoda i rashoda'!H28</f>
        <v>67471</v>
      </c>
      <c r="I14" s="10">
        <f>' Račun prihoda i rashoda'!I28</f>
        <v>74995.62</v>
      </c>
      <c r="J14" s="10">
        <f>' Račun prihoda i rashoda'!J28</f>
        <v>90400</v>
      </c>
      <c r="K14" s="10">
        <f>' Račun prihoda i rashoda'!K28</f>
        <v>92800</v>
      </c>
      <c r="L14" s="10">
        <f>' Račun prihoda i rashoda'!L28</f>
        <v>96900</v>
      </c>
    </row>
    <row r="15" spans="2:12" x14ac:dyDescent="0.25">
      <c r="B15" s="112" t="s">
        <v>40</v>
      </c>
      <c r="C15" s="113"/>
      <c r="D15" s="113"/>
      <c r="E15" s="113"/>
      <c r="F15" s="113"/>
      <c r="G15" s="10">
        <f>' Račun prihoda i rashoda'!G64</f>
        <v>16953.91</v>
      </c>
      <c r="H15" s="10">
        <f>' Račun prihoda i rashoda'!H64</f>
        <v>9290</v>
      </c>
      <c r="I15" s="10">
        <f>' Račun prihoda i rashoda'!I64</f>
        <v>12112.5</v>
      </c>
      <c r="J15" s="10">
        <f>' Račun prihoda i rashoda'!J64</f>
        <v>24000</v>
      </c>
      <c r="K15" s="10">
        <f>' Račun prihoda i rashoda'!K64</f>
        <v>24600</v>
      </c>
      <c r="L15" s="10">
        <f>' Račun prihoda i rashoda'!L64</f>
        <v>25500</v>
      </c>
    </row>
    <row r="16" spans="2:12" x14ac:dyDescent="0.25">
      <c r="B16" s="126" t="s">
        <v>47</v>
      </c>
      <c r="C16" s="118"/>
      <c r="D16" s="118"/>
      <c r="E16" s="118"/>
      <c r="F16" s="118"/>
      <c r="G16" s="86">
        <f t="shared" ref="G16:L16" si="2">G10-G13</f>
        <v>-1228.9400000000023</v>
      </c>
      <c r="H16" s="86">
        <f t="shared" si="2"/>
        <v>0</v>
      </c>
      <c r="I16" s="86">
        <f t="shared" si="2"/>
        <v>0</v>
      </c>
      <c r="J16" s="86">
        <f t="shared" si="2"/>
        <v>0</v>
      </c>
      <c r="K16" s="86">
        <f t="shared" si="2"/>
        <v>0</v>
      </c>
      <c r="L16" s="86">
        <f t="shared" si="2"/>
        <v>0</v>
      </c>
    </row>
    <row r="17" spans="1:43" ht="18" x14ac:dyDescent="0.25">
      <c r="B17" s="24"/>
      <c r="C17" s="31"/>
      <c r="D17" s="31"/>
      <c r="E17" s="31"/>
      <c r="F17" s="31"/>
      <c r="G17" s="31"/>
      <c r="H17" s="31"/>
      <c r="I17" s="32"/>
      <c r="J17" s="32"/>
      <c r="K17" s="32"/>
      <c r="L17" s="32"/>
    </row>
    <row r="18" spans="1:43" ht="18" customHeight="1" x14ac:dyDescent="0.25">
      <c r="B18" s="121" t="s">
        <v>48</v>
      </c>
      <c r="C18" s="121"/>
      <c r="D18" s="121"/>
      <c r="E18" s="121"/>
      <c r="F18" s="121"/>
      <c r="G18" s="31"/>
      <c r="H18" s="31"/>
      <c r="I18" s="32"/>
      <c r="J18" s="32"/>
      <c r="K18" s="32"/>
      <c r="L18" s="32"/>
    </row>
    <row r="19" spans="1:43" ht="40.5" customHeight="1" x14ac:dyDescent="0.25">
      <c r="B19" s="122" t="s">
        <v>6</v>
      </c>
      <c r="C19" s="123"/>
      <c r="D19" s="123"/>
      <c r="E19" s="123"/>
      <c r="F19" s="124"/>
      <c r="G19" s="48" t="s">
        <v>120</v>
      </c>
      <c r="H19" s="48" t="s">
        <v>101</v>
      </c>
      <c r="I19" s="48" t="s">
        <v>121</v>
      </c>
      <c r="J19" s="77" t="s">
        <v>122</v>
      </c>
      <c r="K19" s="48" t="s">
        <v>102</v>
      </c>
      <c r="L19" s="48" t="s">
        <v>123</v>
      </c>
    </row>
    <row r="20" spans="1:43" s="15" customFormat="1" x14ac:dyDescent="0.25">
      <c r="B20" s="115">
        <v>1</v>
      </c>
      <c r="C20" s="115"/>
      <c r="D20" s="115"/>
      <c r="E20" s="115"/>
      <c r="F20" s="116"/>
      <c r="G20" s="14">
        <v>2</v>
      </c>
      <c r="H20" s="13">
        <v>3</v>
      </c>
      <c r="I20" s="13">
        <v>4</v>
      </c>
      <c r="J20" s="13">
        <v>5</v>
      </c>
      <c r="K20" s="13">
        <v>6</v>
      </c>
      <c r="L20" s="13">
        <v>7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24" customHeight="1" x14ac:dyDescent="0.25">
      <c r="A21" s="15"/>
      <c r="B21" s="120" t="s">
        <v>41</v>
      </c>
      <c r="C21" s="131"/>
      <c r="D21" s="131"/>
      <c r="E21" s="131"/>
      <c r="F21" s="132"/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</row>
    <row r="22" spans="1:43" ht="25.5" customHeight="1" x14ac:dyDescent="0.25">
      <c r="A22" s="15"/>
      <c r="B22" s="120" t="s">
        <v>42</v>
      </c>
      <c r="C22" s="111"/>
      <c r="D22" s="111"/>
      <c r="E22" s="111"/>
      <c r="F22" s="111"/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</row>
    <row r="23" spans="1:43" s="22" customFormat="1" ht="15" customHeight="1" x14ac:dyDescent="0.25">
      <c r="A23" s="15"/>
      <c r="B23" s="128" t="s">
        <v>44</v>
      </c>
      <c r="C23" s="129"/>
      <c r="D23" s="129"/>
      <c r="E23" s="129"/>
      <c r="F23" s="130"/>
      <c r="G23" s="11"/>
      <c r="H23" s="11"/>
      <c r="I23" s="11"/>
      <c r="J23" s="11"/>
      <c r="K23" s="87">
        <v>0</v>
      </c>
      <c r="L23" s="87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2" customFormat="1" ht="24" customHeight="1" x14ac:dyDescent="0.25">
      <c r="A24" s="15"/>
      <c r="B24" s="128" t="s">
        <v>49</v>
      </c>
      <c r="C24" s="129"/>
      <c r="D24" s="129"/>
      <c r="E24" s="129"/>
      <c r="F24" s="130"/>
      <c r="G24" s="11"/>
      <c r="H24" s="11"/>
      <c r="I24" s="11"/>
      <c r="J24" s="11"/>
      <c r="K24" s="87">
        <v>0</v>
      </c>
      <c r="L24" s="87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27" customHeight="1" x14ac:dyDescent="0.25">
      <c r="A25" s="15"/>
      <c r="B25" s="126" t="s">
        <v>50</v>
      </c>
      <c r="C25" s="118"/>
      <c r="D25" s="118"/>
      <c r="E25" s="118"/>
      <c r="F25" s="118"/>
      <c r="G25" s="11"/>
      <c r="H25" s="11"/>
      <c r="I25" s="11"/>
      <c r="J25" s="11"/>
      <c r="K25" s="87">
        <v>0</v>
      </c>
      <c r="L25" s="87">
        <v>0</v>
      </c>
    </row>
    <row r="26" spans="1:43" ht="15.75" x14ac:dyDescent="0.25">
      <c r="B26" s="33"/>
      <c r="C26" s="34"/>
      <c r="D26" s="34"/>
      <c r="E26" s="34"/>
      <c r="F26" s="34"/>
      <c r="G26" s="35"/>
      <c r="H26" s="35"/>
      <c r="I26" s="35"/>
      <c r="J26" s="35"/>
      <c r="K26" s="35"/>
      <c r="L26" s="25"/>
    </row>
    <row r="27" spans="1:43" ht="15.75" x14ac:dyDescent="0.25">
      <c r="B27" s="7"/>
      <c r="C27" s="8"/>
      <c r="D27" s="8"/>
      <c r="E27" s="8"/>
      <c r="F27" s="8"/>
      <c r="G27" s="9"/>
      <c r="H27" s="9"/>
      <c r="I27" s="9"/>
      <c r="J27" s="9"/>
      <c r="K27" s="9"/>
    </row>
    <row r="28" spans="1:43" ht="42" customHeight="1" x14ac:dyDescent="0.25">
      <c r="B28" s="114" t="s">
        <v>104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43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43" ht="15" customHeight="1" x14ac:dyDescent="0.25"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43" ht="36.75" customHeight="1" x14ac:dyDescent="0.25"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43" x14ac:dyDescent="0.25"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2:12" ht="15" customHeight="1" x14ac:dyDescent="0.25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2:12" x14ac:dyDescent="0.25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</sheetData>
  <mergeCells count="26">
    <mergeCell ref="B33:L34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32:F32"/>
    <mergeCell ref="G32:K32"/>
    <mergeCell ref="B14:F14"/>
    <mergeCell ref="B15:F15"/>
    <mergeCell ref="B28:L28"/>
    <mergeCell ref="B30:L31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72"/>
  <sheetViews>
    <sheetView tabSelected="1" topLeftCell="A59" zoomScale="130" zoomScaleNormal="130" workbookViewId="0">
      <selection activeCell="H62" sqref="H62"/>
    </sheetView>
  </sheetViews>
  <sheetFormatPr defaultRowHeight="15" x14ac:dyDescent="0.25"/>
  <cols>
    <col min="1" max="2" width="3.42578125" customWidth="1"/>
    <col min="3" max="3" width="4.140625" customWidth="1"/>
    <col min="4" max="4" width="5.42578125" bestFit="1" customWidth="1"/>
    <col min="5" max="5" width="5.42578125" customWidth="1"/>
    <col min="6" max="6" width="44.7109375" customWidth="1"/>
    <col min="7" max="9" width="10.140625" style="101" customWidth="1"/>
    <col min="10" max="10" width="11.140625" style="96" customWidth="1"/>
    <col min="11" max="11" width="11" style="101" customWidth="1"/>
    <col min="12" max="12" width="10.85546875" style="101" customWidth="1"/>
    <col min="13" max="13" width="5.42578125" customWidth="1"/>
    <col min="14" max="14" width="0" hidden="1" customWidth="1"/>
    <col min="15" max="15" width="12.7109375" customWidth="1"/>
    <col min="16" max="17" width="13.7109375" customWidth="1"/>
  </cols>
  <sheetData>
    <row r="1" spans="2:17" ht="33.75" customHeight="1" x14ac:dyDescent="0.25">
      <c r="B1" s="133" t="s">
        <v>124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2:17" s="40" customFormat="1" ht="15.75" customHeight="1" x14ac:dyDescent="0.2">
      <c r="B2" s="137" t="s">
        <v>11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2:17" s="40" customFormat="1" ht="6" customHeight="1" x14ac:dyDescent="0.2">
      <c r="B3" s="84"/>
      <c r="C3" s="84"/>
      <c r="D3" s="84"/>
      <c r="E3" s="84"/>
      <c r="F3" s="84"/>
      <c r="G3" s="98"/>
      <c r="H3" s="98"/>
      <c r="I3" s="98"/>
      <c r="J3" s="89"/>
      <c r="K3" s="103"/>
      <c r="L3" s="95"/>
    </row>
    <row r="4" spans="2:17" s="40" customFormat="1" ht="16.5" customHeight="1" x14ac:dyDescent="0.2">
      <c r="B4" s="137" t="s">
        <v>51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2:17" s="40" customFormat="1" ht="6" customHeight="1" x14ac:dyDescent="0.2">
      <c r="B5" s="84"/>
      <c r="C5" s="84"/>
      <c r="D5" s="84"/>
      <c r="E5" s="84"/>
      <c r="F5" s="84"/>
      <c r="G5" s="98"/>
      <c r="H5" s="98"/>
      <c r="I5" s="98"/>
      <c r="J5" s="89"/>
      <c r="K5" s="103"/>
      <c r="L5" s="95"/>
    </row>
    <row r="6" spans="2:17" s="40" customFormat="1" ht="15.75" customHeight="1" x14ac:dyDescent="0.2">
      <c r="B6" s="137" t="s">
        <v>125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2:17" ht="9.75" customHeight="1" x14ac:dyDescent="0.25">
      <c r="B7" s="70"/>
      <c r="C7" s="70"/>
      <c r="D7" s="70"/>
      <c r="E7" s="70"/>
      <c r="F7" s="70"/>
      <c r="G7" s="99"/>
      <c r="H7" s="99"/>
      <c r="I7" s="99"/>
      <c r="J7" s="89"/>
      <c r="K7" s="103"/>
    </row>
    <row r="8" spans="2:17" s="36" customFormat="1" ht="25.5" x14ac:dyDescent="0.25">
      <c r="B8" s="134" t="s">
        <v>6</v>
      </c>
      <c r="C8" s="135"/>
      <c r="D8" s="135"/>
      <c r="E8" s="135"/>
      <c r="F8" s="136"/>
      <c r="G8" s="90" t="s">
        <v>120</v>
      </c>
      <c r="H8" s="90" t="s">
        <v>101</v>
      </c>
      <c r="I8" s="90" t="s">
        <v>121</v>
      </c>
      <c r="J8" s="90" t="s">
        <v>122</v>
      </c>
      <c r="K8" s="90" t="s">
        <v>102</v>
      </c>
      <c r="L8" s="90" t="s">
        <v>123</v>
      </c>
    </row>
    <row r="9" spans="2:17" ht="16.5" customHeight="1" x14ac:dyDescent="0.25">
      <c r="B9" s="134">
        <v>1</v>
      </c>
      <c r="C9" s="135"/>
      <c r="D9" s="135"/>
      <c r="E9" s="135"/>
      <c r="F9" s="136"/>
      <c r="G9" s="97">
        <v>2</v>
      </c>
      <c r="H9" s="97">
        <v>3</v>
      </c>
      <c r="I9" s="97">
        <v>4</v>
      </c>
      <c r="J9" s="97">
        <v>5</v>
      </c>
      <c r="K9" s="97">
        <v>6</v>
      </c>
      <c r="L9" s="97">
        <v>7</v>
      </c>
    </row>
    <row r="10" spans="2:17" s="39" customFormat="1" ht="12.75" x14ac:dyDescent="0.2">
      <c r="B10" s="57"/>
      <c r="C10" s="57"/>
      <c r="D10" s="57"/>
      <c r="E10" s="57"/>
      <c r="F10" s="57" t="s">
        <v>16</v>
      </c>
      <c r="G10" s="91">
        <f>G11</f>
        <v>80189.34</v>
      </c>
      <c r="H10" s="91">
        <v>76761</v>
      </c>
      <c r="I10" s="91">
        <v>87108.12</v>
      </c>
      <c r="J10" s="91">
        <f t="shared" ref="J10:L10" si="0">J11</f>
        <v>114400</v>
      </c>
      <c r="K10" s="91">
        <f t="shared" si="0"/>
        <v>117400</v>
      </c>
      <c r="L10" s="91">
        <f t="shared" si="0"/>
        <v>122400</v>
      </c>
      <c r="O10" s="106"/>
      <c r="P10" s="106"/>
      <c r="Q10" s="106"/>
    </row>
    <row r="11" spans="2:17" s="39" customFormat="1" ht="15.75" customHeight="1" x14ac:dyDescent="0.2">
      <c r="B11" s="57">
        <v>6</v>
      </c>
      <c r="C11" s="57"/>
      <c r="D11" s="57"/>
      <c r="E11" s="57"/>
      <c r="F11" s="57" t="s">
        <v>2</v>
      </c>
      <c r="G11" s="91">
        <f>G12+G15+G18+G21</f>
        <v>80189.34</v>
      </c>
      <c r="H11" s="91">
        <f t="shared" ref="H11:L11" si="1">H12+H15+H18+H21</f>
        <v>76761</v>
      </c>
      <c r="I11" s="91">
        <f t="shared" si="1"/>
        <v>87108.12</v>
      </c>
      <c r="J11" s="91">
        <f t="shared" si="1"/>
        <v>114400</v>
      </c>
      <c r="K11" s="91">
        <f t="shared" si="1"/>
        <v>117400</v>
      </c>
      <c r="L11" s="91">
        <f t="shared" si="1"/>
        <v>122400</v>
      </c>
    </row>
    <row r="12" spans="2:17" s="39" customFormat="1" ht="38.25" x14ac:dyDescent="0.2">
      <c r="B12" s="55"/>
      <c r="C12" s="55">
        <v>66</v>
      </c>
      <c r="D12" s="78"/>
      <c r="E12" s="78"/>
      <c r="F12" s="57" t="s">
        <v>58</v>
      </c>
      <c r="G12" s="92">
        <f>G13</f>
        <v>750</v>
      </c>
      <c r="H12" s="92">
        <f t="shared" ref="H12:K12" si="2">H13</f>
        <v>664</v>
      </c>
      <c r="I12" s="92">
        <f t="shared" si="2"/>
        <v>664</v>
      </c>
      <c r="J12" s="92">
        <f t="shared" si="2"/>
        <v>800</v>
      </c>
      <c r="K12" s="92">
        <f t="shared" si="2"/>
        <v>800</v>
      </c>
      <c r="L12" s="92">
        <v>800</v>
      </c>
    </row>
    <row r="13" spans="2:17" s="39" customFormat="1" ht="12.75" x14ac:dyDescent="0.2">
      <c r="B13" s="55"/>
      <c r="C13" s="55"/>
      <c r="D13" s="78">
        <v>661</v>
      </c>
      <c r="E13" s="78"/>
      <c r="F13" s="57" t="s">
        <v>17</v>
      </c>
      <c r="G13" s="92">
        <f t="shared" ref="G13:L13" si="3">SUM(G14)</f>
        <v>750</v>
      </c>
      <c r="H13" s="92">
        <v>664</v>
      </c>
      <c r="I13" s="92">
        <v>664</v>
      </c>
      <c r="J13" s="92">
        <f t="shared" si="3"/>
        <v>800</v>
      </c>
      <c r="K13" s="92">
        <f t="shared" si="3"/>
        <v>800</v>
      </c>
      <c r="L13" s="92">
        <f t="shared" si="3"/>
        <v>900</v>
      </c>
      <c r="O13" s="106">
        <f>J10-J27</f>
        <v>0</v>
      </c>
      <c r="P13" s="106">
        <f t="shared" ref="P13:Q13" si="4">K10-K27</f>
        <v>0</v>
      </c>
      <c r="Q13" s="106">
        <f t="shared" si="4"/>
        <v>0</v>
      </c>
    </row>
    <row r="14" spans="2:17" s="40" customFormat="1" ht="12.75" x14ac:dyDescent="0.2">
      <c r="B14" s="54"/>
      <c r="C14" s="55"/>
      <c r="D14" s="56"/>
      <c r="E14" s="54">
        <v>6615</v>
      </c>
      <c r="F14" s="40" t="s">
        <v>105</v>
      </c>
      <c r="G14" s="93">
        <v>750</v>
      </c>
      <c r="H14" s="93">
        <v>664</v>
      </c>
      <c r="I14" s="93">
        <v>664</v>
      </c>
      <c r="J14" s="93">
        <v>800</v>
      </c>
      <c r="K14" s="102">
        <v>800</v>
      </c>
      <c r="L14" s="102">
        <v>900</v>
      </c>
      <c r="N14" s="40">
        <v>2870000</v>
      </c>
    </row>
    <row r="15" spans="2:17" s="40" customFormat="1" ht="12.75" x14ac:dyDescent="0.2">
      <c r="B15" s="54"/>
      <c r="C15" s="55">
        <v>63</v>
      </c>
      <c r="D15" s="56"/>
      <c r="E15" s="54"/>
      <c r="F15" s="105" t="s">
        <v>134</v>
      </c>
      <c r="G15" s="92">
        <f>G16</f>
        <v>12578.02</v>
      </c>
      <c r="H15" s="92">
        <f t="shared" ref="H15:L15" si="5">H16</f>
        <v>4645</v>
      </c>
      <c r="I15" s="92">
        <f t="shared" si="5"/>
        <v>4645</v>
      </c>
      <c r="J15" s="92">
        <f t="shared" si="5"/>
        <v>14600</v>
      </c>
      <c r="K15" s="92">
        <f t="shared" si="5"/>
        <v>14600</v>
      </c>
      <c r="L15" s="92">
        <f t="shared" si="5"/>
        <v>14600</v>
      </c>
      <c r="M15" s="39"/>
    </row>
    <row r="16" spans="2:17" s="39" customFormat="1" ht="12.75" x14ac:dyDescent="0.2">
      <c r="B16" s="55"/>
      <c r="C16" s="55"/>
      <c r="D16" s="78">
        <v>636</v>
      </c>
      <c r="E16" s="78"/>
      <c r="F16" s="57" t="s">
        <v>106</v>
      </c>
      <c r="G16" s="92">
        <f>SUM(G17)</f>
        <v>12578.02</v>
      </c>
      <c r="H16" s="92">
        <v>4645</v>
      </c>
      <c r="I16" s="92">
        <v>4645</v>
      </c>
      <c r="J16" s="92">
        <f t="shared" ref="J16:L16" si="6">SUM(J17)</f>
        <v>14600</v>
      </c>
      <c r="K16" s="92">
        <f t="shared" si="6"/>
        <v>14600</v>
      </c>
      <c r="L16" s="92">
        <f t="shared" si="6"/>
        <v>14600</v>
      </c>
    </row>
    <row r="17" spans="2:17" s="40" customFormat="1" ht="12.75" x14ac:dyDescent="0.2">
      <c r="B17" s="54"/>
      <c r="C17" s="55"/>
      <c r="D17" s="56"/>
      <c r="E17" s="54">
        <v>6361</v>
      </c>
      <c r="F17" s="40" t="s">
        <v>107</v>
      </c>
      <c r="G17" s="93">
        <v>12578.02</v>
      </c>
      <c r="H17" s="93">
        <v>4645</v>
      </c>
      <c r="I17" s="93">
        <v>4645</v>
      </c>
      <c r="J17" s="93">
        <v>14600</v>
      </c>
      <c r="K17" s="93">
        <v>14600</v>
      </c>
      <c r="L17" s="93">
        <v>14600</v>
      </c>
      <c r="M17" s="39"/>
      <c r="N17" s="40">
        <v>2870000</v>
      </c>
    </row>
    <row r="18" spans="2:17" s="39" customFormat="1" ht="25.5" x14ac:dyDescent="0.2">
      <c r="B18" s="55"/>
      <c r="C18" s="55">
        <v>67</v>
      </c>
      <c r="D18" s="78"/>
      <c r="E18" s="78"/>
      <c r="F18" s="57" t="s">
        <v>59</v>
      </c>
      <c r="G18" s="91">
        <f>G19</f>
        <v>66514.59</v>
      </c>
      <c r="H18" s="91">
        <v>71452</v>
      </c>
      <c r="I18" s="91">
        <v>81799.12</v>
      </c>
      <c r="J18" s="91">
        <f t="shared" ref="J18:L19" si="7">J19</f>
        <v>99000</v>
      </c>
      <c r="K18" s="91">
        <f t="shared" si="7"/>
        <v>102000</v>
      </c>
      <c r="L18" s="91">
        <f t="shared" si="7"/>
        <v>107000</v>
      </c>
    </row>
    <row r="19" spans="2:17" s="39" customFormat="1" ht="25.5" x14ac:dyDescent="0.2">
      <c r="B19" s="55"/>
      <c r="C19" s="55"/>
      <c r="D19" s="78">
        <v>671</v>
      </c>
      <c r="E19" s="78"/>
      <c r="F19" s="57" t="s">
        <v>60</v>
      </c>
      <c r="G19" s="91">
        <f>G20</f>
        <v>66514.59</v>
      </c>
      <c r="H19" s="91">
        <v>71452</v>
      </c>
      <c r="I19" s="91">
        <v>81799.12</v>
      </c>
      <c r="J19" s="91">
        <f>J20</f>
        <v>99000</v>
      </c>
      <c r="K19" s="91">
        <f t="shared" si="7"/>
        <v>102000</v>
      </c>
      <c r="L19" s="91">
        <f t="shared" si="7"/>
        <v>107000</v>
      </c>
    </row>
    <row r="20" spans="2:17" s="39" customFormat="1" ht="25.5" x14ac:dyDescent="0.2">
      <c r="B20" s="55"/>
      <c r="C20" s="55"/>
      <c r="D20" s="78"/>
      <c r="E20" s="54">
        <v>6711</v>
      </c>
      <c r="F20" s="63" t="s">
        <v>61</v>
      </c>
      <c r="G20" s="100">
        <v>66514.59</v>
      </c>
      <c r="H20" s="100">
        <v>71452</v>
      </c>
      <c r="I20" s="100">
        <v>81799.12</v>
      </c>
      <c r="J20" s="93">
        <v>99000</v>
      </c>
      <c r="K20" s="102">
        <v>102000</v>
      </c>
      <c r="L20" s="102">
        <v>107000</v>
      </c>
    </row>
    <row r="21" spans="2:17" s="39" customFormat="1" ht="12.75" x14ac:dyDescent="0.2">
      <c r="B21" s="55"/>
      <c r="C21" s="55">
        <v>68</v>
      </c>
      <c r="D21" s="78"/>
      <c r="E21" s="78"/>
      <c r="F21" s="57" t="s">
        <v>132</v>
      </c>
      <c r="G21" s="91">
        <f>G22</f>
        <v>346.73</v>
      </c>
      <c r="H21" s="91"/>
      <c r="I21" s="91"/>
      <c r="J21" s="91"/>
      <c r="K21" s="91"/>
      <c r="L21" s="91"/>
    </row>
    <row r="22" spans="2:17" s="39" customFormat="1" ht="12.75" x14ac:dyDescent="0.2">
      <c r="B22" s="55"/>
      <c r="C22" s="55"/>
      <c r="D22" s="78">
        <v>683</v>
      </c>
      <c r="E22" s="78"/>
      <c r="F22" s="57" t="s">
        <v>131</v>
      </c>
      <c r="G22" s="91">
        <f>G23</f>
        <v>346.73</v>
      </c>
      <c r="H22" s="91"/>
      <c r="I22" s="91"/>
      <c r="J22" s="91"/>
      <c r="K22" s="91"/>
      <c r="L22" s="91"/>
    </row>
    <row r="23" spans="2:17" s="40" customFormat="1" ht="12.75" x14ac:dyDescent="0.2">
      <c r="B23" s="54"/>
      <c r="C23" s="54"/>
      <c r="D23" s="56"/>
      <c r="E23" s="54">
        <v>6831</v>
      </c>
      <c r="F23" s="63" t="s">
        <v>131</v>
      </c>
      <c r="G23" s="100">
        <v>346.73</v>
      </c>
      <c r="H23" s="100"/>
      <c r="I23" s="100"/>
      <c r="J23" s="93"/>
      <c r="K23" s="102">
        <f>J23*1.05</f>
        <v>0</v>
      </c>
      <c r="L23" s="102">
        <f>J23*1.1</f>
        <v>0</v>
      </c>
      <c r="N23" s="40">
        <v>1860000</v>
      </c>
    </row>
    <row r="24" spans="2:17" s="40" customFormat="1" ht="15.75" customHeight="1" x14ac:dyDescent="0.2">
      <c r="G24" s="95"/>
      <c r="H24" s="95"/>
      <c r="I24" s="95"/>
      <c r="J24" s="94"/>
      <c r="K24" s="95"/>
      <c r="L24" s="95"/>
    </row>
    <row r="25" spans="2:17" s="85" customFormat="1" ht="25.5" x14ac:dyDescent="0.25">
      <c r="B25" s="134" t="s">
        <v>6</v>
      </c>
      <c r="C25" s="135"/>
      <c r="D25" s="135"/>
      <c r="E25" s="135"/>
      <c r="F25" s="136"/>
      <c r="G25" s="90" t="s">
        <v>120</v>
      </c>
      <c r="H25" s="90" t="s">
        <v>101</v>
      </c>
      <c r="I25" s="90" t="s">
        <v>121</v>
      </c>
      <c r="J25" s="90" t="s">
        <v>122</v>
      </c>
      <c r="K25" s="90" t="s">
        <v>102</v>
      </c>
      <c r="L25" s="90" t="s">
        <v>123</v>
      </c>
    </row>
    <row r="26" spans="2:17" s="40" customFormat="1" ht="12.75" customHeight="1" x14ac:dyDescent="0.2">
      <c r="B26" s="134">
        <v>1</v>
      </c>
      <c r="C26" s="135"/>
      <c r="D26" s="135"/>
      <c r="E26" s="135"/>
      <c r="F26" s="136"/>
      <c r="G26" s="97">
        <v>2</v>
      </c>
      <c r="H26" s="97">
        <v>3</v>
      </c>
      <c r="I26" s="97">
        <v>4</v>
      </c>
      <c r="J26" s="97">
        <v>5</v>
      </c>
      <c r="K26" s="97">
        <v>6</v>
      </c>
      <c r="L26" s="97">
        <v>7</v>
      </c>
      <c r="O26" s="104"/>
    </row>
    <row r="27" spans="2:17" s="39" customFormat="1" ht="12.75" x14ac:dyDescent="0.2">
      <c r="B27" s="57"/>
      <c r="C27" s="57"/>
      <c r="D27" s="57"/>
      <c r="E27" s="57"/>
      <c r="F27" s="57" t="s">
        <v>7</v>
      </c>
      <c r="G27" s="91">
        <f>G28+G64</f>
        <v>81418.28</v>
      </c>
      <c r="H27" s="91">
        <v>76761</v>
      </c>
      <c r="I27" s="91">
        <v>87108.12</v>
      </c>
      <c r="J27" s="91">
        <f>J28+J64</f>
        <v>114400</v>
      </c>
      <c r="K27" s="91">
        <f>K28+K64</f>
        <v>117400</v>
      </c>
      <c r="L27" s="91">
        <f>L28+L64</f>
        <v>122400</v>
      </c>
      <c r="O27" s="106"/>
      <c r="P27" s="106"/>
      <c r="Q27" s="106"/>
    </row>
    <row r="28" spans="2:17" s="39" customFormat="1" ht="12.75" x14ac:dyDescent="0.2">
      <c r="B28" s="57">
        <v>3</v>
      </c>
      <c r="C28" s="57"/>
      <c r="D28" s="57"/>
      <c r="E28" s="57"/>
      <c r="F28" s="57" t="s">
        <v>3</v>
      </c>
      <c r="G28" s="91">
        <f>G29+G39+G60</f>
        <v>64464.369999999995</v>
      </c>
      <c r="H28" s="91">
        <v>67471</v>
      </c>
      <c r="I28" s="91">
        <v>74995.62</v>
      </c>
      <c r="J28" s="91">
        <f>J29+J39+J60</f>
        <v>90400</v>
      </c>
      <c r="K28" s="91">
        <f>K29+K39+K60</f>
        <v>92800</v>
      </c>
      <c r="L28" s="91">
        <f>L29+L39+L60</f>
        <v>96900</v>
      </c>
    </row>
    <row r="29" spans="2:17" s="39" customFormat="1" ht="12.75" x14ac:dyDescent="0.2">
      <c r="B29" s="57"/>
      <c r="C29" s="57">
        <v>31</v>
      </c>
      <c r="D29" s="57"/>
      <c r="E29" s="57"/>
      <c r="F29" s="57" t="s">
        <v>4</v>
      </c>
      <c r="G29" s="91">
        <f>G30+G34+G37</f>
        <v>43581.22</v>
      </c>
      <c r="H29" s="91">
        <v>41315</v>
      </c>
      <c r="I29" s="91">
        <v>51617.450000000004</v>
      </c>
      <c r="J29" s="91">
        <f>J30+J34+J37</f>
        <v>61000</v>
      </c>
      <c r="K29" s="91">
        <f>K30+K34+K37</f>
        <v>63400</v>
      </c>
      <c r="L29" s="91">
        <f>L30+L34+L37</f>
        <v>66200</v>
      </c>
    </row>
    <row r="30" spans="2:17" s="39" customFormat="1" ht="12.75" x14ac:dyDescent="0.2">
      <c r="B30" s="55"/>
      <c r="C30" s="55"/>
      <c r="D30" s="55">
        <v>311</v>
      </c>
      <c r="E30" s="55"/>
      <c r="F30" s="55" t="s">
        <v>19</v>
      </c>
      <c r="G30" s="91">
        <f t="shared" ref="G30" si="8">SUM(G31:G33)</f>
        <v>36164</v>
      </c>
      <c r="H30" s="91">
        <v>34453</v>
      </c>
      <c r="I30" s="91">
        <v>39701.760000000002</v>
      </c>
      <c r="J30" s="91">
        <f>SUM(J31:J33)</f>
        <v>46800</v>
      </c>
      <c r="K30" s="91">
        <f t="shared" ref="K30:L30" si="9">SUM(K31:K33)</f>
        <v>48700</v>
      </c>
      <c r="L30" s="91">
        <f t="shared" si="9"/>
        <v>51300</v>
      </c>
    </row>
    <row r="31" spans="2:17" s="40" customFormat="1" ht="12.75" x14ac:dyDescent="0.2">
      <c r="B31" s="54"/>
      <c r="C31" s="54"/>
      <c r="D31" s="54"/>
      <c r="E31" s="54">
        <v>3111</v>
      </c>
      <c r="F31" s="54" t="s">
        <v>20</v>
      </c>
      <c r="G31" s="100">
        <v>28932.17</v>
      </c>
      <c r="H31" s="100">
        <v>34453</v>
      </c>
      <c r="I31" s="100">
        <v>29039.64</v>
      </c>
      <c r="J31" s="93">
        <v>34600</v>
      </c>
      <c r="K31" s="93">
        <v>36300</v>
      </c>
      <c r="L31" s="93">
        <v>38000</v>
      </c>
    </row>
    <row r="32" spans="2:17" s="40" customFormat="1" ht="12.75" x14ac:dyDescent="0.2">
      <c r="B32" s="54"/>
      <c r="C32" s="54"/>
      <c r="D32" s="54"/>
      <c r="E32" s="54">
        <v>3111</v>
      </c>
      <c r="F32" s="54" t="s">
        <v>116</v>
      </c>
      <c r="G32" s="100">
        <v>7231.83</v>
      </c>
      <c r="H32" s="100"/>
      <c r="I32" s="100">
        <v>7939.32</v>
      </c>
      <c r="J32" s="93">
        <v>9200</v>
      </c>
      <c r="K32" s="93">
        <v>9400</v>
      </c>
      <c r="L32" s="93">
        <v>10000</v>
      </c>
    </row>
    <row r="33" spans="2:14" s="40" customFormat="1" ht="12.75" x14ac:dyDescent="0.2">
      <c r="B33" s="54"/>
      <c r="C33" s="54"/>
      <c r="D33" s="54"/>
      <c r="E33" s="54">
        <v>3111</v>
      </c>
      <c r="F33" s="54" t="s">
        <v>117</v>
      </c>
      <c r="G33" s="100"/>
      <c r="H33" s="100"/>
      <c r="I33" s="100">
        <v>2722.8</v>
      </c>
      <c r="J33" s="93">
        <v>3000</v>
      </c>
      <c r="K33" s="93">
        <v>3000</v>
      </c>
      <c r="L33" s="93">
        <f t="shared" ref="L33" si="10">J33*1.1</f>
        <v>3300.0000000000005</v>
      </c>
      <c r="N33" s="40">
        <v>1860000</v>
      </c>
    </row>
    <row r="34" spans="2:14" s="39" customFormat="1" ht="12.75" x14ac:dyDescent="0.2">
      <c r="B34" s="55"/>
      <c r="C34" s="55"/>
      <c r="D34" s="55">
        <v>312</v>
      </c>
      <c r="E34" s="55"/>
      <c r="F34" s="55" t="s">
        <v>52</v>
      </c>
      <c r="G34" s="92">
        <f>SUM(G35)</f>
        <v>1450</v>
      </c>
      <c r="H34" s="92">
        <v>1990</v>
      </c>
      <c r="I34" s="91">
        <v>5365.6100000000006</v>
      </c>
      <c r="J34" s="92">
        <f>SUM(J35:J36)</f>
        <v>6700</v>
      </c>
      <c r="K34" s="92">
        <f>SUM(K35:K36)</f>
        <v>7000</v>
      </c>
      <c r="L34" s="92">
        <f>SUM(L35:L36)</f>
        <v>7300</v>
      </c>
    </row>
    <row r="35" spans="2:14" s="40" customFormat="1" ht="12.75" x14ac:dyDescent="0.2">
      <c r="B35" s="54"/>
      <c r="C35" s="54"/>
      <c r="D35" s="54"/>
      <c r="E35" s="54">
        <v>3121</v>
      </c>
      <c r="F35" s="54" t="s">
        <v>52</v>
      </c>
      <c r="G35" s="93">
        <v>1450</v>
      </c>
      <c r="H35" s="93">
        <v>1990</v>
      </c>
      <c r="I35" s="100">
        <v>1532.73</v>
      </c>
      <c r="J35" s="93">
        <v>2300</v>
      </c>
      <c r="K35" s="93">
        <v>2400</v>
      </c>
      <c r="L35" s="93">
        <v>2500</v>
      </c>
      <c r="N35" s="40">
        <v>80000</v>
      </c>
    </row>
    <row r="36" spans="2:14" s="40" customFormat="1" ht="12.75" x14ac:dyDescent="0.2">
      <c r="B36" s="54"/>
      <c r="C36" s="54"/>
      <c r="D36" s="54"/>
      <c r="E36" s="54"/>
      <c r="F36" s="54" t="s">
        <v>118</v>
      </c>
      <c r="G36" s="93"/>
      <c r="H36" s="93"/>
      <c r="I36" s="100">
        <v>3832.88</v>
      </c>
      <c r="J36" s="93">
        <v>4400</v>
      </c>
      <c r="K36" s="93">
        <v>4600</v>
      </c>
      <c r="L36" s="93">
        <v>4800</v>
      </c>
    </row>
    <row r="37" spans="2:14" s="39" customFormat="1" ht="12.75" x14ac:dyDescent="0.2">
      <c r="B37" s="55"/>
      <c r="C37" s="55"/>
      <c r="D37" s="55">
        <v>313</v>
      </c>
      <c r="E37" s="55"/>
      <c r="F37" s="55" t="s">
        <v>74</v>
      </c>
      <c r="G37" s="91">
        <f>G38</f>
        <v>5967.22</v>
      </c>
      <c r="H37" s="91">
        <v>4872</v>
      </c>
      <c r="I37" s="91">
        <v>6550.08</v>
      </c>
      <c r="J37" s="91">
        <f t="shared" ref="J37:L37" si="11">J38</f>
        <v>7500</v>
      </c>
      <c r="K37" s="91">
        <f t="shared" si="11"/>
        <v>7700</v>
      </c>
      <c r="L37" s="91">
        <f t="shared" si="11"/>
        <v>7600</v>
      </c>
    </row>
    <row r="38" spans="2:14" s="40" customFormat="1" ht="12.75" x14ac:dyDescent="0.2">
      <c r="B38" s="54"/>
      <c r="C38" s="54"/>
      <c r="D38" s="54"/>
      <c r="E38" s="54">
        <v>3132</v>
      </c>
      <c r="F38" s="54" t="s">
        <v>103</v>
      </c>
      <c r="G38" s="100">
        <v>5967.22</v>
      </c>
      <c r="H38" s="100">
        <v>4872</v>
      </c>
      <c r="I38" s="102">
        <v>6550.08</v>
      </c>
      <c r="J38" s="93">
        <v>7500</v>
      </c>
      <c r="K38" s="93">
        <v>7700</v>
      </c>
      <c r="L38" s="93">
        <v>7600</v>
      </c>
    </row>
    <row r="39" spans="2:14" s="39" customFormat="1" ht="12.75" x14ac:dyDescent="0.2">
      <c r="B39" s="55"/>
      <c r="C39" s="55">
        <v>32</v>
      </c>
      <c r="D39" s="78"/>
      <c r="E39" s="78"/>
      <c r="F39" s="55" t="s">
        <v>12</v>
      </c>
      <c r="G39" s="91">
        <f>G40+G45+G49+G57</f>
        <v>20173.039999999997</v>
      </c>
      <c r="H39" s="91">
        <f t="shared" ref="H39:L39" si="12">H40+H45+H49+H57</f>
        <v>23136</v>
      </c>
      <c r="I39" s="91">
        <f t="shared" si="12"/>
        <v>20318.169999999998</v>
      </c>
      <c r="J39" s="91">
        <f t="shared" si="12"/>
        <v>26900</v>
      </c>
      <c r="K39" s="91">
        <f t="shared" si="12"/>
        <v>25400</v>
      </c>
      <c r="L39" s="91">
        <f t="shared" si="12"/>
        <v>26500</v>
      </c>
    </row>
    <row r="40" spans="2:14" s="39" customFormat="1" ht="12.75" x14ac:dyDescent="0.2">
      <c r="B40" s="55"/>
      <c r="C40" s="55"/>
      <c r="D40" s="55">
        <v>321</v>
      </c>
      <c r="E40" s="55"/>
      <c r="F40" s="55" t="s">
        <v>21</v>
      </c>
      <c r="G40" s="91">
        <f>SUM(G41:G44)</f>
        <v>4910.25</v>
      </c>
      <c r="H40" s="91">
        <v>10974</v>
      </c>
      <c r="I40" s="91">
        <v>6648.42</v>
      </c>
      <c r="J40" s="91">
        <f>SUM(J41:J44)</f>
        <v>8100</v>
      </c>
      <c r="K40" s="91">
        <f t="shared" ref="K40:L40" si="13">SUM(K41:K44)</f>
        <v>5000</v>
      </c>
      <c r="L40" s="91">
        <f t="shared" si="13"/>
        <v>5100</v>
      </c>
    </row>
    <row r="41" spans="2:14" s="40" customFormat="1" ht="12.75" x14ac:dyDescent="0.2">
      <c r="B41" s="54"/>
      <c r="C41" s="55"/>
      <c r="D41" s="54"/>
      <c r="E41" s="54">
        <v>3211</v>
      </c>
      <c r="F41" s="64" t="s">
        <v>22</v>
      </c>
      <c r="G41" s="100">
        <v>1315.57</v>
      </c>
      <c r="H41" s="100">
        <v>4379</v>
      </c>
      <c r="I41" s="100">
        <v>4379</v>
      </c>
      <c r="J41" s="93">
        <v>3500</v>
      </c>
      <c r="K41" s="93">
        <v>3700</v>
      </c>
      <c r="L41" s="93">
        <v>3800</v>
      </c>
      <c r="N41" s="40">
        <v>100000</v>
      </c>
    </row>
    <row r="42" spans="2:14" s="40" customFormat="1" ht="12.75" x14ac:dyDescent="0.2">
      <c r="B42" s="54"/>
      <c r="C42" s="55"/>
      <c r="D42" s="54"/>
      <c r="E42" s="54">
        <v>3214</v>
      </c>
      <c r="F42" s="64" t="s">
        <v>133</v>
      </c>
      <c r="G42" s="100">
        <v>1723.71</v>
      </c>
      <c r="H42" s="100"/>
      <c r="I42" s="100"/>
      <c r="J42" s="93">
        <v>2100</v>
      </c>
      <c r="K42" s="93">
        <v>0</v>
      </c>
      <c r="L42" s="93">
        <v>0</v>
      </c>
    </row>
    <row r="43" spans="2:14" s="40" customFormat="1" ht="12.75" x14ac:dyDescent="0.2">
      <c r="B43" s="54"/>
      <c r="C43" s="55"/>
      <c r="D43" s="54"/>
      <c r="E43" s="54">
        <v>3212</v>
      </c>
      <c r="F43" s="64" t="s">
        <v>75</v>
      </c>
      <c r="G43" s="100">
        <v>1568.47</v>
      </c>
      <c r="H43" s="100">
        <v>5885</v>
      </c>
      <c r="I43" s="100">
        <v>1381.92</v>
      </c>
      <c r="J43" s="100">
        <v>1500</v>
      </c>
      <c r="K43" s="93">
        <v>1300</v>
      </c>
      <c r="L43" s="93">
        <v>1300</v>
      </c>
    </row>
    <row r="44" spans="2:14" s="40" customFormat="1" ht="12.75" x14ac:dyDescent="0.2">
      <c r="B44" s="54"/>
      <c r="C44" s="55"/>
      <c r="D44" s="56"/>
      <c r="E44" s="54">
        <v>3213</v>
      </c>
      <c r="F44" s="54" t="s">
        <v>62</v>
      </c>
      <c r="G44" s="100">
        <v>302.5</v>
      </c>
      <c r="H44" s="100">
        <v>710</v>
      </c>
      <c r="I44" s="100">
        <v>887.5</v>
      </c>
      <c r="J44" s="95">
        <v>1000</v>
      </c>
      <c r="K44" s="93">
        <v>0</v>
      </c>
      <c r="L44" s="93">
        <v>0</v>
      </c>
      <c r="N44" s="40">
        <v>20000</v>
      </c>
    </row>
    <row r="45" spans="2:14" s="39" customFormat="1" ht="12.75" x14ac:dyDescent="0.2">
      <c r="B45" s="55"/>
      <c r="C45" s="55"/>
      <c r="D45" s="78">
        <v>322</v>
      </c>
      <c r="E45" s="55"/>
      <c r="F45" s="55" t="s">
        <v>63</v>
      </c>
      <c r="G45" s="91">
        <f>SUM(G46:G48)</f>
        <v>3426.21</v>
      </c>
      <c r="H45" s="91">
        <v>5829</v>
      </c>
      <c r="I45" s="91">
        <v>6557.5</v>
      </c>
      <c r="J45" s="91">
        <f>SUM(J46:J48)</f>
        <v>6300</v>
      </c>
      <c r="K45" s="91">
        <f t="shared" ref="K45:L45" si="14">SUM(K46:K48)</f>
        <v>7200</v>
      </c>
      <c r="L45" s="91">
        <f t="shared" si="14"/>
        <v>7400</v>
      </c>
    </row>
    <row r="46" spans="2:14" s="40" customFormat="1" ht="12.75" x14ac:dyDescent="0.2">
      <c r="B46" s="54"/>
      <c r="C46" s="55"/>
      <c r="D46" s="56"/>
      <c r="E46" s="54">
        <v>3221</v>
      </c>
      <c r="F46" s="54" t="s">
        <v>64</v>
      </c>
      <c r="G46" s="100">
        <v>1169.97</v>
      </c>
      <c r="H46" s="100">
        <v>4635</v>
      </c>
      <c r="I46" s="100">
        <v>4365</v>
      </c>
      <c r="J46" s="93">
        <v>5000</v>
      </c>
      <c r="K46" s="93">
        <v>5800</v>
      </c>
      <c r="L46" s="93">
        <v>6000</v>
      </c>
      <c r="N46" s="40">
        <f>10000</f>
        <v>10000</v>
      </c>
    </row>
    <row r="47" spans="2:14" s="40" customFormat="1" ht="12.75" x14ac:dyDescent="0.2">
      <c r="B47" s="54"/>
      <c r="C47" s="55"/>
      <c r="D47" s="56"/>
      <c r="E47" s="54">
        <v>3223</v>
      </c>
      <c r="F47" s="54" t="s">
        <v>65</v>
      </c>
      <c r="G47" s="93">
        <v>0</v>
      </c>
      <c r="H47" s="93">
        <v>1194</v>
      </c>
      <c r="I47" s="93">
        <v>1492.5</v>
      </c>
      <c r="J47" s="93">
        <v>0</v>
      </c>
      <c r="K47" s="93">
        <f t="shared" ref="K47" si="15">J47*1.05</f>
        <v>0</v>
      </c>
      <c r="L47" s="93">
        <f t="shared" ref="L47" si="16">J47*1.1</f>
        <v>0</v>
      </c>
    </row>
    <row r="48" spans="2:14" s="40" customFormat="1" ht="12.75" x14ac:dyDescent="0.2">
      <c r="B48" s="54"/>
      <c r="C48" s="55"/>
      <c r="D48" s="56"/>
      <c r="E48" s="54">
        <v>3225</v>
      </c>
      <c r="F48" s="54" t="s">
        <v>95</v>
      </c>
      <c r="G48" s="100">
        <f>2238.95+17.29</f>
        <v>2256.2399999999998</v>
      </c>
      <c r="H48" s="100">
        <v>0</v>
      </c>
      <c r="I48" s="93">
        <v>700</v>
      </c>
      <c r="J48" s="93">
        <v>1300</v>
      </c>
      <c r="K48" s="93">
        <v>1400</v>
      </c>
      <c r="L48" s="93">
        <v>1400</v>
      </c>
      <c r="N48" s="40">
        <f>350000+200000</f>
        <v>550000</v>
      </c>
    </row>
    <row r="49" spans="2:14" s="39" customFormat="1" ht="12.75" x14ac:dyDescent="0.2">
      <c r="B49" s="55"/>
      <c r="C49" s="55"/>
      <c r="D49" s="78">
        <v>323</v>
      </c>
      <c r="E49" s="55"/>
      <c r="F49" s="55" t="s">
        <v>66</v>
      </c>
      <c r="G49" s="91">
        <f>SUM(G50:G56)</f>
        <v>11047.74</v>
      </c>
      <c r="H49" s="91">
        <v>2964</v>
      </c>
      <c r="I49" s="91">
        <v>5205</v>
      </c>
      <c r="J49" s="91">
        <f>SUM(J50:J56)</f>
        <v>9200</v>
      </c>
      <c r="K49" s="91">
        <f>SUM(K50:K56)</f>
        <v>9700</v>
      </c>
      <c r="L49" s="91">
        <f>SUM(L50:L56)</f>
        <v>10300</v>
      </c>
    </row>
    <row r="50" spans="2:14" s="40" customFormat="1" ht="12.75" x14ac:dyDescent="0.2">
      <c r="B50" s="54"/>
      <c r="C50" s="55"/>
      <c r="D50" s="56"/>
      <c r="E50" s="54">
        <v>3231</v>
      </c>
      <c r="F50" s="54" t="s">
        <v>53</v>
      </c>
      <c r="G50" s="100">
        <v>620.69000000000005</v>
      </c>
      <c r="H50" s="100">
        <v>2102</v>
      </c>
      <c r="I50" s="93">
        <v>2627.5</v>
      </c>
      <c r="J50" s="93">
        <v>1500</v>
      </c>
      <c r="K50" s="93">
        <v>1600</v>
      </c>
      <c r="L50" s="93">
        <v>1700</v>
      </c>
      <c r="N50" s="40">
        <v>45000</v>
      </c>
    </row>
    <row r="51" spans="2:14" s="40" customFormat="1" ht="12.75" x14ac:dyDescent="0.2">
      <c r="B51" s="54"/>
      <c r="C51" s="55"/>
      <c r="D51" s="56"/>
      <c r="E51" s="54">
        <v>3232</v>
      </c>
      <c r="F51" s="54" t="s">
        <v>54</v>
      </c>
      <c r="G51" s="100">
        <v>805</v>
      </c>
      <c r="H51" s="100">
        <v>0</v>
      </c>
      <c r="I51" s="93">
        <v>0</v>
      </c>
      <c r="J51" s="93">
        <v>0</v>
      </c>
      <c r="K51" s="93">
        <f t="shared" ref="K51:K55" si="17">J51*1.05</f>
        <v>0</v>
      </c>
      <c r="L51" s="93">
        <f t="shared" ref="L51:L55" si="18">J51*1.1</f>
        <v>0</v>
      </c>
      <c r="N51" s="40">
        <f>50000+10000</f>
        <v>60000</v>
      </c>
    </row>
    <row r="52" spans="2:14" s="40" customFormat="1" ht="12.75" x14ac:dyDescent="0.2">
      <c r="B52" s="54"/>
      <c r="C52" s="55"/>
      <c r="D52" s="56"/>
      <c r="E52" s="54">
        <v>3233</v>
      </c>
      <c r="F52" s="54" t="s">
        <v>55</v>
      </c>
      <c r="G52" s="100">
        <v>3046.07</v>
      </c>
      <c r="H52" s="100">
        <v>0</v>
      </c>
      <c r="I52" s="93">
        <v>300</v>
      </c>
      <c r="J52" s="93">
        <v>700</v>
      </c>
      <c r="K52" s="93">
        <v>700</v>
      </c>
      <c r="L52" s="93">
        <v>800</v>
      </c>
      <c r="N52" s="40">
        <v>100000</v>
      </c>
    </row>
    <row r="53" spans="2:14" s="40" customFormat="1" ht="12.75" x14ac:dyDescent="0.2">
      <c r="B53" s="54"/>
      <c r="C53" s="55"/>
      <c r="D53" s="56"/>
      <c r="E53" s="54">
        <v>3235</v>
      </c>
      <c r="F53" s="54" t="s">
        <v>76</v>
      </c>
      <c r="G53" s="100">
        <v>0</v>
      </c>
      <c r="H53" s="100">
        <v>0</v>
      </c>
      <c r="I53" s="93">
        <v>500</v>
      </c>
      <c r="J53" s="93">
        <v>0</v>
      </c>
      <c r="K53" s="93">
        <f t="shared" si="17"/>
        <v>0</v>
      </c>
      <c r="L53" s="93">
        <f t="shared" si="18"/>
        <v>0</v>
      </c>
    </row>
    <row r="54" spans="2:14" s="40" customFormat="1" ht="12.75" x14ac:dyDescent="0.2">
      <c r="B54" s="54"/>
      <c r="C54" s="55"/>
      <c r="D54" s="56"/>
      <c r="E54" s="54">
        <v>3237</v>
      </c>
      <c r="F54" s="54" t="s">
        <v>67</v>
      </c>
      <c r="G54" s="93">
        <v>2140</v>
      </c>
      <c r="H54" s="93">
        <v>0</v>
      </c>
      <c r="I54" s="93">
        <v>700</v>
      </c>
      <c r="J54" s="93">
        <v>1500</v>
      </c>
      <c r="K54" s="93">
        <v>1600</v>
      </c>
      <c r="L54" s="93">
        <v>1800</v>
      </c>
      <c r="N54" s="40">
        <v>20000</v>
      </c>
    </row>
    <row r="55" spans="2:14" s="40" customFormat="1" ht="12.75" x14ac:dyDescent="0.2">
      <c r="B55" s="54"/>
      <c r="C55" s="55"/>
      <c r="D55" s="56"/>
      <c r="E55" s="54">
        <v>3238</v>
      </c>
      <c r="F55" s="54" t="s">
        <v>77</v>
      </c>
      <c r="G55" s="100">
        <v>2630.58</v>
      </c>
      <c r="H55" s="100">
        <v>862</v>
      </c>
      <c r="I55" s="100">
        <v>1077.5</v>
      </c>
      <c r="J55" s="100">
        <v>2000</v>
      </c>
      <c r="K55" s="93">
        <f t="shared" si="17"/>
        <v>2100</v>
      </c>
      <c r="L55" s="93">
        <f t="shared" si="18"/>
        <v>2200</v>
      </c>
    </row>
    <row r="56" spans="2:14" s="40" customFormat="1" ht="12.75" x14ac:dyDescent="0.2">
      <c r="B56" s="54"/>
      <c r="C56" s="55"/>
      <c r="D56" s="56"/>
      <c r="E56" s="54">
        <v>3239</v>
      </c>
      <c r="F56" s="54" t="s">
        <v>56</v>
      </c>
      <c r="G56" s="93">
        <v>1805.4</v>
      </c>
      <c r="H56" s="93">
        <v>0</v>
      </c>
      <c r="I56" s="93">
        <v>0</v>
      </c>
      <c r="J56" s="93">
        <v>3500</v>
      </c>
      <c r="K56" s="93">
        <v>3700</v>
      </c>
      <c r="L56" s="93">
        <v>3800</v>
      </c>
      <c r="N56" s="40">
        <f>40000+220000</f>
        <v>260000</v>
      </c>
    </row>
    <row r="57" spans="2:14" s="39" customFormat="1" ht="12.75" x14ac:dyDescent="0.2">
      <c r="B57" s="55"/>
      <c r="C57" s="55"/>
      <c r="D57" s="78">
        <v>329</v>
      </c>
      <c r="E57" s="55"/>
      <c r="F57" s="55" t="s">
        <v>68</v>
      </c>
      <c r="G57" s="91">
        <f>SUM(G58:G59)</f>
        <v>788.84</v>
      </c>
      <c r="H57" s="91">
        <v>3369</v>
      </c>
      <c r="I57" s="91">
        <v>1907.25</v>
      </c>
      <c r="J57" s="91">
        <f>SUM(J58:J59)</f>
        <v>3300</v>
      </c>
      <c r="K57" s="91">
        <f>SUM(K58:K59)</f>
        <v>3500</v>
      </c>
      <c r="L57" s="91">
        <f>SUM(L58:L59)</f>
        <v>3700</v>
      </c>
    </row>
    <row r="58" spans="2:14" s="40" customFormat="1" ht="12.75" x14ac:dyDescent="0.2">
      <c r="B58" s="54"/>
      <c r="C58" s="55"/>
      <c r="D58" s="56"/>
      <c r="E58" s="54">
        <v>3293</v>
      </c>
      <c r="F58" s="54" t="s">
        <v>96</v>
      </c>
      <c r="G58" s="100">
        <v>788.84</v>
      </c>
      <c r="H58" s="100">
        <v>398</v>
      </c>
      <c r="I58" s="100">
        <v>497.5</v>
      </c>
      <c r="J58" s="100">
        <v>1700</v>
      </c>
      <c r="K58" s="93">
        <v>1800</v>
      </c>
      <c r="L58" s="93">
        <v>1900</v>
      </c>
    </row>
    <row r="59" spans="2:14" s="40" customFormat="1" ht="12.75" x14ac:dyDescent="0.2">
      <c r="B59" s="54"/>
      <c r="C59" s="55"/>
      <c r="D59" s="56"/>
      <c r="E59" s="54">
        <v>3299</v>
      </c>
      <c r="F59" s="54" t="s">
        <v>97</v>
      </c>
      <c r="G59" s="93">
        <v>0</v>
      </c>
      <c r="H59" s="93">
        <v>2971</v>
      </c>
      <c r="I59" s="100">
        <v>1409.75</v>
      </c>
      <c r="J59" s="100">
        <v>1600</v>
      </c>
      <c r="K59" s="93">
        <v>1700</v>
      </c>
      <c r="L59" s="93">
        <v>1800</v>
      </c>
    </row>
    <row r="60" spans="2:14" s="39" customFormat="1" ht="12.75" x14ac:dyDescent="0.2">
      <c r="B60" s="55"/>
      <c r="C60" s="55">
        <v>34</v>
      </c>
      <c r="D60" s="78"/>
      <c r="E60" s="55"/>
      <c r="F60" s="55" t="s">
        <v>69</v>
      </c>
      <c r="G60" s="91">
        <f>G61</f>
        <v>710.11</v>
      </c>
      <c r="H60" s="91">
        <v>3020</v>
      </c>
      <c r="I60" s="91">
        <v>3060</v>
      </c>
      <c r="J60" s="91">
        <f t="shared" ref="J60:L60" si="19">J61</f>
        <v>2500</v>
      </c>
      <c r="K60" s="91">
        <f t="shared" si="19"/>
        <v>4000</v>
      </c>
      <c r="L60" s="91">
        <f t="shared" si="19"/>
        <v>4200</v>
      </c>
    </row>
    <row r="61" spans="2:14" s="39" customFormat="1" ht="12.75" x14ac:dyDescent="0.2">
      <c r="B61" s="55"/>
      <c r="C61" s="55"/>
      <c r="D61" s="78">
        <v>343</v>
      </c>
      <c r="E61" s="55"/>
      <c r="F61" s="55" t="s">
        <v>70</v>
      </c>
      <c r="G61" s="91">
        <f>SUM(G62:G63)</f>
        <v>710.11</v>
      </c>
      <c r="H61" s="91">
        <v>3020</v>
      </c>
      <c r="I61" s="91">
        <v>3060</v>
      </c>
      <c r="J61" s="91">
        <f t="shared" ref="J61:L61" si="20">SUM(J62:J63)</f>
        <v>2500</v>
      </c>
      <c r="K61" s="91">
        <f t="shared" si="20"/>
        <v>4000</v>
      </c>
      <c r="L61" s="91">
        <f t="shared" si="20"/>
        <v>4200</v>
      </c>
    </row>
    <row r="62" spans="2:14" s="40" customFormat="1" ht="12.75" x14ac:dyDescent="0.2">
      <c r="B62" s="54"/>
      <c r="C62" s="54"/>
      <c r="D62" s="56"/>
      <c r="E62" s="56">
        <v>3431</v>
      </c>
      <c r="F62" s="54" t="s">
        <v>57</v>
      </c>
      <c r="G62" s="100">
        <v>710.11</v>
      </c>
      <c r="H62" s="100">
        <v>160</v>
      </c>
      <c r="I62" s="102">
        <v>200</v>
      </c>
      <c r="J62" s="102">
        <v>500</v>
      </c>
      <c r="K62" s="93">
        <v>500</v>
      </c>
      <c r="L62" s="93">
        <v>600</v>
      </c>
      <c r="N62" s="40">
        <v>15000</v>
      </c>
    </row>
    <row r="63" spans="2:14" s="40" customFormat="1" ht="12.75" x14ac:dyDescent="0.2">
      <c r="B63" s="54"/>
      <c r="C63" s="54"/>
      <c r="D63" s="56"/>
      <c r="E63" s="56">
        <v>3433</v>
      </c>
      <c r="F63" s="54" t="s">
        <v>108</v>
      </c>
      <c r="G63" s="93">
        <v>0</v>
      </c>
      <c r="H63" s="100">
        <v>2860</v>
      </c>
      <c r="I63" s="95">
        <v>2860</v>
      </c>
      <c r="J63" s="95">
        <v>2000</v>
      </c>
      <c r="K63" s="93">
        <v>3500</v>
      </c>
      <c r="L63" s="93">
        <v>3600</v>
      </c>
    </row>
    <row r="64" spans="2:14" s="39" customFormat="1" ht="12.75" x14ac:dyDescent="0.2">
      <c r="B64" s="66">
        <v>4</v>
      </c>
      <c r="C64" s="66"/>
      <c r="D64" s="66"/>
      <c r="E64" s="66"/>
      <c r="F64" s="67" t="s">
        <v>5</v>
      </c>
      <c r="G64" s="91">
        <f>G65</f>
        <v>16953.91</v>
      </c>
      <c r="H64" s="91">
        <v>9290</v>
      </c>
      <c r="I64" s="91">
        <v>12112.5</v>
      </c>
      <c r="J64" s="91">
        <f>J65</f>
        <v>24000</v>
      </c>
      <c r="K64" s="91">
        <f t="shared" ref="K64:L64" si="21">K65</f>
        <v>24600</v>
      </c>
      <c r="L64" s="91">
        <f t="shared" si="21"/>
        <v>25500</v>
      </c>
    </row>
    <row r="65" spans="2:17" s="39" customFormat="1" ht="12.75" x14ac:dyDescent="0.2">
      <c r="B65" s="57"/>
      <c r="C65" s="57">
        <v>42</v>
      </c>
      <c r="D65" s="57"/>
      <c r="E65" s="57"/>
      <c r="F65" s="67" t="s">
        <v>71</v>
      </c>
      <c r="G65" s="91">
        <f>G66+G71</f>
        <v>16953.91</v>
      </c>
      <c r="H65" s="91">
        <v>9290</v>
      </c>
      <c r="I65" s="91">
        <v>12112.5</v>
      </c>
      <c r="J65" s="91">
        <f t="shared" ref="J65:L65" si="22">J66+J71</f>
        <v>24000</v>
      </c>
      <c r="K65" s="91">
        <f t="shared" si="22"/>
        <v>24600</v>
      </c>
      <c r="L65" s="91">
        <f t="shared" si="22"/>
        <v>25500</v>
      </c>
    </row>
    <row r="66" spans="2:17" s="39" customFormat="1" ht="12.75" x14ac:dyDescent="0.2">
      <c r="B66" s="57"/>
      <c r="C66" s="57"/>
      <c r="D66" s="55">
        <v>422</v>
      </c>
      <c r="E66" s="55"/>
      <c r="F66" s="55" t="s">
        <v>72</v>
      </c>
      <c r="G66" s="91">
        <f>SUM(G67:G70)</f>
        <v>16254.91</v>
      </c>
      <c r="H66" s="91">
        <v>9290</v>
      </c>
      <c r="I66" s="91">
        <v>11612.5</v>
      </c>
      <c r="J66" s="91">
        <f t="shared" ref="J66:L66" si="23">SUM(J67:J70)</f>
        <v>22900</v>
      </c>
      <c r="K66" s="91">
        <f t="shared" si="23"/>
        <v>23400</v>
      </c>
      <c r="L66" s="91">
        <f t="shared" si="23"/>
        <v>24200</v>
      </c>
    </row>
    <row r="67" spans="2:17" s="40" customFormat="1" ht="12.75" x14ac:dyDescent="0.2">
      <c r="B67" s="63"/>
      <c r="C67" s="63"/>
      <c r="D67" s="54"/>
      <c r="E67" s="54">
        <v>4221</v>
      </c>
      <c r="F67" s="54" t="s">
        <v>73</v>
      </c>
      <c r="G67" s="93">
        <v>0</v>
      </c>
      <c r="H67" s="93">
        <v>3981</v>
      </c>
      <c r="I67" s="100">
        <v>4976.25</v>
      </c>
      <c r="J67" s="100">
        <v>600</v>
      </c>
      <c r="K67" s="93">
        <v>600</v>
      </c>
      <c r="L67" s="93">
        <v>700</v>
      </c>
      <c r="N67" s="40">
        <f>20000+30000</f>
        <v>50000</v>
      </c>
    </row>
    <row r="68" spans="2:17" s="40" customFormat="1" ht="12.75" x14ac:dyDescent="0.2">
      <c r="B68" s="63"/>
      <c r="C68" s="63"/>
      <c r="D68" s="54"/>
      <c r="E68" s="54">
        <v>4227</v>
      </c>
      <c r="F68" s="42" t="s">
        <v>100</v>
      </c>
      <c r="G68" s="93">
        <v>1084.5899999999999</v>
      </c>
      <c r="H68" s="93">
        <v>0</v>
      </c>
      <c r="I68" s="93">
        <v>0</v>
      </c>
      <c r="J68" s="93">
        <v>800</v>
      </c>
      <c r="K68" s="93">
        <v>800</v>
      </c>
      <c r="L68" s="93">
        <v>900</v>
      </c>
    </row>
    <row r="69" spans="2:17" s="40" customFormat="1" ht="12.75" x14ac:dyDescent="0.2">
      <c r="B69" s="63"/>
      <c r="C69" s="63"/>
      <c r="D69" s="54"/>
      <c r="E69" s="54">
        <v>4312</v>
      </c>
      <c r="F69" s="40" t="s">
        <v>135</v>
      </c>
      <c r="G69" s="93">
        <f>G17</f>
        <v>12578.02</v>
      </c>
      <c r="H69" s="93">
        <f>H17</f>
        <v>4645</v>
      </c>
      <c r="I69" s="93">
        <f>I17</f>
        <v>4645</v>
      </c>
      <c r="J69" s="93">
        <v>14600</v>
      </c>
      <c r="K69" s="93">
        <v>14600</v>
      </c>
      <c r="L69" s="93">
        <v>14600</v>
      </c>
      <c r="O69" s="106"/>
      <c r="P69" s="106"/>
      <c r="Q69" s="106"/>
    </row>
    <row r="70" spans="2:17" s="40" customFormat="1" ht="12.75" x14ac:dyDescent="0.2">
      <c r="B70" s="63"/>
      <c r="C70" s="63"/>
      <c r="D70" s="54"/>
      <c r="E70" s="54">
        <v>4312</v>
      </c>
      <c r="F70" s="42" t="s">
        <v>109</v>
      </c>
      <c r="G70" s="93">
        <f>15170.32-G69</f>
        <v>2592.2999999999993</v>
      </c>
      <c r="H70" s="93">
        <f t="shared" ref="H70:I70" si="24">15170.32-H69</f>
        <v>10525.32</v>
      </c>
      <c r="I70" s="93">
        <f t="shared" si="24"/>
        <v>10525.32</v>
      </c>
      <c r="J70" s="93">
        <v>6900</v>
      </c>
      <c r="K70" s="93">
        <v>7400</v>
      </c>
      <c r="L70" s="93">
        <v>8000</v>
      </c>
    </row>
    <row r="71" spans="2:17" s="40" customFormat="1" ht="12.75" x14ac:dyDescent="0.2">
      <c r="B71" s="63"/>
      <c r="C71" s="63"/>
      <c r="D71" s="55">
        <v>426</v>
      </c>
      <c r="E71" s="55"/>
      <c r="F71" s="55" t="s">
        <v>99</v>
      </c>
      <c r="G71" s="93">
        <f t="shared" ref="G71:L71" si="25">SUM(G72:G75)</f>
        <v>699</v>
      </c>
      <c r="H71" s="93">
        <v>0</v>
      </c>
      <c r="I71" s="92">
        <v>500</v>
      </c>
      <c r="J71" s="91">
        <f t="shared" si="25"/>
        <v>1100</v>
      </c>
      <c r="K71" s="91">
        <f t="shared" si="25"/>
        <v>1200</v>
      </c>
      <c r="L71" s="91">
        <f t="shared" si="25"/>
        <v>1300</v>
      </c>
    </row>
    <row r="72" spans="2:17" s="40" customFormat="1" ht="12.75" x14ac:dyDescent="0.2">
      <c r="B72" s="63"/>
      <c r="C72" s="63" t="s">
        <v>15</v>
      </c>
      <c r="D72" s="54"/>
      <c r="E72" s="54">
        <v>4261</v>
      </c>
      <c r="F72" s="54" t="s">
        <v>98</v>
      </c>
      <c r="G72" s="93">
        <v>699</v>
      </c>
      <c r="H72" s="93">
        <v>0</v>
      </c>
      <c r="I72" s="93">
        <v>500</v>
      </c>
      <c r="J72" s="93">
        <v>1100</v>
      </c>
      <c r="K72" s="93">
        <v>1200</v>
      </c>
      <c r="L72" s="93">
        <v>1300</v>
      </c>
      <c r="N72" s="40">
        <v>20000</v>
      </c>
    </row>
  </sheetData>
  <mergeCells count="8">
    <mergeCell ref="B1:L1"/>
    <mergeCell ref="B8:F8"/>
    <mergeCell ref="B9:F9"/>
    <mergeCell ref="B25:F25"/>
    <mergeCell ref="B26:F26"/>
    <mergeCell ref="B2:L2"/>
    <mergeCell ref="B4:L4"/>
    <mergeCell ref="B6:L6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topLeftCell="A2" workbookViewId="0">
      <selection activeCell="F18" sqref="F18"/>
    </sheetView>
  </sheetViews>
  <sheetFormatPr defaultColWidth="23.7109375" defaultRowHeight="15" x14ac:dyDescent="0.25"/>
  <cols>
    <col min="1" max="1" width="4" customWidth="1"/>
    <col min="2" max="2" width="20" customWidth="1"/>
    <col min="3" max="3" width="16.140625" customWidth="1"/>
    <col min="4" max="4" width="13.42578125" customWidth="1"/>
    <col min="5" max="5" width="14.85546875" customWidth="1"/>
    <col min="6" max="6" width="11.28515625" customWidth="1"/>
    <col min="7" max="7" width="10.7109375" customWidth="1"/>
    <col min="8" max="8" width="11.5703125" customWidth="1"/>
  </cols>
  <sheetData>
    <row r="1" spans="2:8" ht="18.75" x14ac:dyDescent="0.25">
      <c r="B1" s="70"/>
      <c r="C1" s="70"/>
      <c r="D1" s="70"/>
      <c r="E1" s="70"/>
      <c r="F1" s="71"/>
      <c r="G1" s="71"/>
      <c r="H1" s="71"/>
    </row>
    <row r="2" spans="2:8" ht="30" customHeight="1" x14ac:dyDescent="0.25">
      <c r="B2" s="138" t="s">
        <v>126</v>
      </c>
      <c r="C2" s="138"/>
      <c r="D2" s="138"/>
      <c r="E2" s="138"/>
      <c r="F2" s="138"/>
      <c r="G2" s="138"/>
      <c r="H2" s="138"/>
    </row>
    <row r="3" spans="2:8" ht="18.75" x14ac:dyDescent="0.25">
      <c r="B3" s="70"/>
      <c r="C3" s="70"/>
      <c r="D3" s="70"/>
      <c r="E3" s="70"/>
      <c r="F3" s="71"/>
      <c r="G3" s="71"/>
      <c r="H3" s="71"/>
    </row>
    <row r="4" spans="2:8" ht="25.5" x14ac:dyDescent="0.25">
      <c r="B4" s="48" t="s">
        <v>6</v>
      </c>
      <c r="C4" s="48" t="s">
        <v>120</v>
      </c>
      <c r="D4" s="48" t="s">
        <v>101</v>
      </c>
      <c r="E4" s="48" t="s">
        <v>121</v>
      </c>
      <c r="F4" s="77" t="s">
        <v>122</v>
      </c>
      <c r="G4" s="48" t="s">
        <v>102</v>
      </c>
      <c r="H4" s="48" t="s">
        <v>123</v>
      </c>
    </row>
    <row r="5" spans="2:8" x14ac:dyDescent="0.25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</row>
    <row r="6" spans="2:8" s="39" customFormat="1" ht="12.75" x14ac:dyDescent="0.2">
      <c r="B6" s="57" t="s">
        <v>31</v>
      </c>
      <c r="C6" s="73">
        <f>C7+C10</f>
        <v>79842.61</v>
      </c>
      <c r="D6" s="73">
        <f>D7+D10</f>
        <v>76761</v>
      </c>
      <c r="E6" s="73">
        <f>E7+E10</f>
        <v>87108.12</v>
      </c>
      <c r="F6" s="73">
        <f>F7+F10</f>
        <v>114400</v>
      </c>
      <c r="G6" s="73">
        <f t="shared" ref="G6:H6" si="0">G7+G10</f>
        <v>117400</v>
      </c>
      <c r="H6" s="73">
        <f t="shared" si="0"/>
        <v>122400</v>
      </c>
    </row>
    <row r="7" spans="2:8" s="39" customFormat="1" ht="12.75" x14ac:dyDescent="0.2">
      <c r="B7" s="57" t="s">
        <v>78</v>
      </c>
      <c r="C7" s="73">
        <f>SUM(C8:C8)</f>
        <v>79092.61</v>
      </c>
      <c r="D7" s="73">
        <f t="shared" ref="D7:H7" si="1">SUM(D8:D8)</f>
        <v>76097</v>
      </c>
      <c r="E7" s="73">
        <f t="shared" si="1"/>
        <v>86444.12</v>
      </c>
      <c r="F7" s="73">
        <f t="shared" si="1"/>
        <v>99000</v>
      </c>
      <c r="G7" s="73">
        <f t="shared" si="1"/>
        <v>102000</v>
      </c>
      <c r="H7" s="73">
        <f t="shared" si="1"/>
        <v>107000</v>
      </c>
    </row>
    <row r="8" spans="2:8" s="40" customFormat="1" ht="25.5" x14ac:dyDescent="0.2">
      <c r="B8" s="60" t="s">
        <v>79</v>
      </c>
      <c r="C8" s="74">
        <f>' Račun prihoda i rashoda'!G19+' Račun prihoda i rashoda'!G16</f>
        <v>79092.61</v>
      </c>
      <c r="D8" s="74">
        <f>' Račun prihoda i rashoda'!H19+' Račun prihoda i rashoda'!H16</f>
        <v>76097</v>
      </c>
      <c r="E8" s="74">
        <f>' Račun prihoda i rashoda'!I19+' Račun prihoda i rashoda'!I16</f>
        <v>86444.12</v>
      </c>
      <c r="F8" s="74">
        <f>' Račun prihoda i rashoda'!J18</f>
        <v>99000</v>
      </c>
      <c r="G8" s="74">
        <f>' Račun prihoda i rashoda'!K18</f>
        <v>102000</v>
      </c>
      <c r="H8" s="74">
        <f>' Račun prihoda i rashoda'!L18</f>
        <v>107000</v>
      </c>
    </row>
    <row r="9" spans="2:8" s="40" customFormat="1" ht="12.75" x14ac:dyDescent="0.2">
      <c r="B9" s="61"/>
      <c r="C9" s="74"/>
      <c r="D9" s="74"/>
      <c r="E9" s="74"/>
      <c r="F9" s="41"/>
      <c r="G9" s="38">
        <f t="shared" ref="G9:G17" si="2">IF(C9 &gt; 0,F9/C9*100,0)</f>
        <v>0</v>
      </c>
      <c r="H9" s="38">
        <f t="shared" ref="H9:H17" si="3">IF(E9&gt;0,F9/E9*100,0)</f>
        <v>0</v>
      </c>
    </row>
    <row r="10" spans="2:8" s="39" customFormat="1" ht="12.75" x14ac:dyDescent="0.2">
      <c r="B10" s="57" t="s">
        <v>24</v>
      </c>
      <c r="C10" s="73">
        <f>SUM(C11:C12)</f>
        <v>750</v>
      </c>
      <c r="D10" s="73">
        <f t="shared" ref="D10:H10" si="4">SUM(D11:D12)</f>
        <v>664</v>
      </c>
      <c r="E10" s="73">
        <f t="shared" si="4"/>
        <v>664</v>
      </c>
      <c r="F10" s="73">
        <f t="shared" si="4"/>
        <v>15400</v>
      </c>
      <c r="G10" s="73">
        <f t="shared" si="4"/>
        <v>15400</v>
      </c>
      <c r="H10" s="73">
        <f t="shared" si="4"/>
        <v>15400</v>
      </c>
    </row>
    <row r="11" spans="2:8" s="40" customFormat="1" ht="12.75" x14ac:dyDescent="0.2">
      <c r="B11" s="62" t="s">
        <v>23</v>
      </c>
      <c r="C11" s="41">
        <f>' Račun prihoda i rashoda'!G14</f>
        <v>750</v>
      </c>
      <c r="D11" s="41">
        <f>' Račun prihoda i rashoda'!H14</f>
        <v>664</v>
      </c>
      <c r="E11" s="41">
        <f>' Račun prihoda i rashoda'!I14</f>
        <v>664</v>
      </c>
      <c r="F11" s="41">
        <f>' Račun prihoda i rashoda'!J12+' Račun prihoda i rashoda'!J15</f>
        <v>15400</v>
      </c>
      <c r="G11" s="41">
        <f>' Račun prihoda i rashoda'!K12+' Račun prihoda i rashoda'!K15</f>
        <v>15400</v>
      </c>
      <c r="H11" s="41">
        <f>' Račun prihoda i rashoda'!L12+' Račun prihoda i rashoda'!L15</f>
        <v>15400</v>
      </c>
    </row>
    <row r="12" spans="2:8" s="40" customFormat="1" ht="12.75" x14ac:dyDescent="0.2">
      <c r="B12" s="62"/>
      <c r="C12" s="74"/>
      <c r="D12" s="74"/>
      <c r="E12" s="76"/>
      <c r="F12" s="41"/>
      <c r="G12" s="38">
        <f t="shared" si="2"/>
        <v>0</v>
      </c>
      <c r="H12" s="38">
        <f t="shared" si="3"/>
        <v>0</v>
      </c>
    </row>
    <row r="13" spans="2:8" s="39" customFormat="1" ht="15.75" customHeight="1" x14ac:dyDescent="0.2">
      <c r="B13" s="57" t="s">
        <v>30</v>
      </c>
      <c r="C13" s="73">
        <f>C14+C17</f>
        <v>81418.28</v>
      </c>
      <c r="D13" s="73">
        <f t="shared" ref="D13:H13" si="5">D14+D17</f>
        <v>76761</v>
      </c>
      <c r="E13" s="73">
        <f t="shared" si="5"/>
        <v>87108.12</v>
      </c>
      <c r="F13" s="73">
        <f t="shared" si="5"/>
        <v>114400</v>
      </c>
      <c r="G13" s="73">
        <f t="shared" si="5"/>
        <v>117400</v>
      </c>
      <c r="H13" s="73">
        <f t="shared" si="5"/>
        <v>122400</v>
      </c>
    </row>
    <row r="14" spans="2:8" s="39" customFormat="1" ht="15.75" customHeight="1" x14ac:dyDescent="0.2">
      <c r="B14" s="57" t="s">
        <v>78</v>
      </c>
      <c r="C14" s="73">
        <f>C15</f>
        <v>80668.28</v>
      </c>
      <c r="D14" s="73">
        <f>D15</f>
        <v>76097</v>
      </c>
      <c r="E14" s="73">
        <f>E15</f>
        <v>86444.12</v>
      </c>
      <c r="F14" s="38">
        <f>F15</f>
        <v>99800</v>
      </c>
      <c r="G14" s="38">
        <f t="shared" ref="G14:H14" si="6">G15</f>
        <v>115453.33333333333</v>
      </c>
      <c r="H14" s="38">
        <f t="shared" si="6"/>
        <v>120201.2048192771</v>
      </c>
    </row>
    <row r="15" spans="2:8" s="40" customFormat="1" ht="25.5" x14ac:dyDescent="0.2">
      <c r="B15" s="60" t="s">
        <v>79</v>
      </c>
      <c r="C15" s="58">
        <f>' Račun prihoda i rashoda'!G27-C17</f>
        <v>80668.28</v>
      </c>
      <c r="D15" s="58">
        <f>' Račun prihoda i rashoda'!H27-D17</f>
        <v>76097</v>
      </c>
      <c r="E15" s="58">
        <f>' Račun prihoda i rashoda'!I27-E17</f>
        <v>86444.12</v>
      </c>
      <c r="F15" s="58">
        <f>' Račun prihoda i rashoda'!J27-F17</f>
        <v>99800</v>
      </c>
      <c r="G15" s="58">
        <f>' Račun prihoda i rashoda'!K27-G17</f>
        <v>115453.33333333333</v>
      </c>
      <c r="H15" s="58">
        <f>' Račun prihoda i rashoda'!L27-H17</f>
        <v>120201.2048192771</v>
      </c>
    </row>
    <row r="16" spans="2:8" s="40" customFormat="1" ht="12.75" x14ac:dyDescent="0.2">
      <c r="B16" s="61"/>
      <c r="C16" s="74"/>
      <c r="D16" s="74"/>
      <c r="E16" s="74"/>
      <c r="F16" s="41"/>
      <c r="G16" s="38">
        <f t="shared" si="2"/>
        <v>0</v>
      </c>
      <c r="H16" s="38">
        <f t="shared" si="3"/>
        <v>0</v>
      </c>
    </row>
    <row r="17" spans="2:8" s="39" customFormat="1" ht="12.75" x14ac:dyDescent="0.2">
      <c r="B17" s="57" t="s">
        <v>24</v>
      </c>
      <c r="C17" s="73">
        <f>C18</f>
        <v>750</v>
      </c>
      <c r="D17" s="73">
        <f>D18</f>
        <v>664</v>
      </c>
      <c r="E17" s="75">
        <f>E18</f>
        <v>664</v>
      </c>
      <c r="F17" s="38">
        <f>F18</f>
        <v>14600</v>
      </c>
      <c r="G17" s="38">
        <f t="shared" si="2"/>
        <v>1946.6666666666665</v>
      </c>
      <c r="H17" s="38">
        <f t="shared" si="3"/>
        <v>2198.7951807228919</v>
      </c>
    </row>
    <row r="18" spans="2:8" s="40" customFormat="1" ht="12.75" x14ac:dyDescent="0.2">
      <c r="B18" s="62" t="s">
        <v>23</v>
      </c>
      <c r="C18" s="74">
        <f t="shared" ref="C18:E18" si="7">C11</f>
        <v>750</v>
      </c>
      <c r="D18" s="74">
        <f t="shared" si="7"/>
        <v>664</v>
      </c>
      <c r="E18" s="74">
        <f t="shared" si="7"/>
        <v>664</v>
      </c>
      <c r="F18" s="74">
        <f>' Račun prihoda i rashoda'!J69</f>
        <v>14600</v>
      </c>
      <c r="G18" s="74">
        <f>' Račun prihoda i rashoda'!K69</f>
        <v>14600</v>
      </c>
      <c r="H18" s="74">
        <f>' Račun prihoda i rashoda'!L69</f>
        <v>14600</v>
      </c>
    </row>
    <row r="19" spans="2:8" x14ac:dyDescent="0.25">
      <c r="B19" s="63"/>
      <c r="C19" s="74"/>
      <c r="D19" s="74"/>
      <c r="E19" s="76"/>
      <c r="F19" s="37"/>
      <c r="G19" s="37"/>
      <c r="H19" s="3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I2" sqref="I2"/>
    </sheetView>
  </sheetViews>
  <sheetFormatPr defaultRowHeight="15" x14ac:dyDescent="0.25"/>
  <cols>
    <col min="2" max="2" width="37.7109375" customWidth="1"/>
    <col min="3" max="3" width="11.28515625" customWidth="1"/>
    <col min="4" max="4" width="10.85546875" customWidth="1"/>
    <col min="5" max="5" width="10.28515625" customWidth="1"/>
    <col min="6" max="6" width="10.5703125" customWidth="1"/>
    <col min="7" max="7" width="9.7109375" customWidth="1"/>
    <col min="8" max="8" width="10.28515625" customWidth="1"/>
  </cols>
  <sheetData>
    <row r="1" spans="2:8" ht="18.75" x14ac:dyDescent="0.25">
      <c r="B1" s="70"/>
      <c r="C1" s="70"/>
      <c r="D1" s="70"/>
      <c r="E1" s="70"/>
      <c r="F1" s="71"/>
      <c r="G1" s="71"/>
      <c r="H1" s="71"/>
    </row>
    <row r="2" spans="2:8" ht="15.75" customHeight="1" x14ac:dyDescent="0.25">
      <c r="B2" s="138" t="s">
        <v>127</v>
      </c>
      <c r="C2" s="138"/>
      <c r="D2" s="138"/>
      <c r="E2" s="138"/>
      <c r="F2" s="138"/>
      <c r="G2" s="138"/>
      <c r="H2" s="138"/>
    </row>
    <row r="3" spans="2:8" ht="18.75" x14ac:dyDescent="0.25">
      <c r="B3" s="70"/>
      <c r="C3" s="70"/>
      <c r="D3" s="70"/>
      <c r="E3" s="70"/>
      <c r="F3" s="71"/>
      <c r="G3" s="71"/>
      <c r="H3" s="71"/>
    </row>
    <row r="4" spans="2:8" ht="25.5" x14ac:dyDescent="0.25">
      <c r="B4" s="48" t="s">
        <v>6</v>
      </c>
      <c r="C4" s="48" t="s">
        <v>120</v>
      </c>
      <c r="D4" s="48" t="s">
        <v>101</v>
      </c>
      <c r="E4" s="48" t="s">
        <v>121</v>
      </c>
      <c r="F4" s="77" t="s">
        <v>122</v>
      </c>
      <c r="G4" s="48" t="s">
        <v>102</v>
      </c>
      <c r="H4" s="48" t="s">
        <v>123</v>
      </c>
    </row>
    <row r="5" spans="2:8" x14ac:dyDescent="0.25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</row>
    <row r="6" spans="2:8" s="40" customFormat="1" ht="15.75" customHeight="1" x14ac:dyDescent="0.2">
      <c r="B6" s="57" t="s">
        <v>30</v>
      </c>
      <c r="C6" s="72">
        <f>C7</f>
        <v>81418.28</v>
      </c>
      <c r="D6" s="72">
        <f t="shared" ref="D6:H6" si="0">D7</f>
        <v>76761</v>
      </c>
      <c r="E6" s="72">
        <f t="shared" si="0"/>
        <v>87108.12</v>
      </c>
      <c r="F6" s="72">
        <f t="shared" si="0"/>
        <v>114400</v>
      </c>
      <c r="G6" s="72">
        <f t="shared" si="0"/>
        <v>117400</v>
      </c>
      <c r="H6" s="72">
        <f t="shared" si="0"/>
        <v>122400</v>
      </c>
    </row>
    <row r="7" spans="2:8" s="40" customFormat="1" ht="12.75" x14ac:dyDescent="0.2">
      <c r="B7" s="57" t="s">
        <v>136</v>
      </c>
      <c r="C7" s="72">
        <f>C8</f>
        <v>81418.28</v>
      </c>
      <c r="D7" s="72">
        <f t="shared" ref="D7:H7" si="1">D8</f>
        <v>76761</v>
      </c>
      <c r="E7" s="72">
        <f t="shared" si="1"/>
        <v>87108.12</v>
      </c>
      <c r="F7" s="72">
        <f t="shared" si="1"/>
        <v>114400</v>
      </c>
      <c r="G7" s="72">
        <f t="shared" si="1"/>
        <v>117400</v>
      </c>
      <c r="H7" s="72">
        <f t="shared" si="1"/>
        <v>122400</v>
      </c>
    </row>
    <row r="8" spans="2:8" s="40" customFormat="1" ht="12.75" x14ac:dyDescent="0.2">
      <c r="B8" s="62" t="s">
        <v>137</v>
      </c>
      <c r="C8" s="58">
        <f>' Račun prihoda i rashoda'!G27</f>
        <v>81418.28</v>
      </c>
      <c r="D8" s="58">
        <f>' Račun prihoda i rashoda'!H27</f>
        <v>76761</v>
      </c>
      <c r="E8" s="58">
        <f>' Račun prihoda i rashoda'!I27</f>
        <v>87108.12</v>
      </c>
      <c r="F8" s="58">
        <f>' Račun prihoda i rashoda'!J27</f>
        <v>114400</v>
      </c>
      <c r="G8" s="58">
        <f>' Račun prihoda i rashoda'!K27</f>
        <v>117400</v>
      </c>
      <c r="H8" s="58">
        <f>' Račun prihoda i rashoda'!L27</f>
        <v>122400</v>
      </c>
    </row>
    <row r="9" spans="2:8" s="40" customFormat="1" ht="12.75" x14ac:dyDescent="0.2">
      <c r="B9" s="63"/>
      <c r="C9" s="58"/>
      <c r="D9" s="58"/>
      <c r="E9" s="59"/>
      <c r="F9" s="42"/>
      <c r="G9" s="42"/>
      <c r="H9" s="4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H5" sqref="H5"/>
    </sheetView>
  </sheetViews>
  <sheetFormatPr defaultRowHeight="15" x14ac:dyDescent="0.25"/>
  <cols>
    <col min="2" max="2" width="3.7109375" customWidth="1"/>
    <col min="3" max="3" width="4.28515625" customWidth="1"/>
    <col min="4" max="4" width="4" customWidth="1"/>
    <col min="5" max="5" width="5.42578125" bestFit="1" customWidth="1"/>
    <col min="6" max="6" width="25.28515625" customWidth="1"/>
    <col min="7" max="7" width="11" customWidth="1"/>
    <col min="8" max="8" width="12.140625" customWidth="1"/>
    <col min="9" max="9" width="11.85546875" customWidth="1"/>
    <col min="10" max="10" width="12.85546875" customWidth="1"/>
    <col min="11" max="11" width="9.7109375" customWidth="1"/>
    <col min="12" max="12" width="10.140625" customWidth="1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8" customHeight="1" x14ac:dyDescent="0.25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ht="32.25" customHeight="1" x14ac:dyDescent="0.25">
      <c r="B3" s="139" t="s">
        <v>128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12" ht="18" x14ac:dyDescent="0.25">
      <c r="B4" s="1"/>
      <c r="C4" s="1"/>
      <c r="D4" s="1"/>
      <c r="E4" s="1"/>
      <c r="F4" s="1"/>
      <c r="G4" s="1"/>
      <c r="H4" s="1"/>
      <c r="I4" s="1"/>
      <c r="J4" s="2"/>
      <c r="K4" s="2"/>
      <c r="L4" s="2"/>
    </row>
    <row r="5" spans="2:12" ht="44.25" customHeight="1" x14ac:dyDescent="0.25">
      <c r="B5" s="134" t="s">
        <v>6</v>
      </c>
      <c r="C5" s="135"/>
      <c r="D5" s="135"/>
      <c r="E5" s="135"/>
      <c r="F5" s="136"/>
      <c r="G5" s="48" t="s">
        <v>120</v>
      </c>
      <c r="H5" s="48" t="s">
        <v>101</v>
      </c>
      <c r="I5" s="48" t="s">
        <v>121</v>
      </c>
      <c r="J5" s="77" t="s">
        <v>122</v>
      </c>
      <c r="K5" s="48" t="s">
        <v>102</v>
      </c>
      <c r="L5" s="48" t="s">
        <v>123</v>
      </c>
    </row>
    <row r="6" spans="2:12" x14ac:dyDescent="0.25">
      <c r="B6" s="134">
        <v>1</v>
      </c>
      <c r="C6" s="135"/>
      <c r="D6" s="135"/>
      <c r="E6" s="135"/>
      <c r="F6" s="136"/>
      <c r="G6" s="47">
        <v>2</v>
      </c>
      <c r="H6" s="47">
        <v>3</v>
      </c>
      <c r="I6" s="47">
        <v>4</v>
      </c>
      <c r="J6" s="47">
        <v>5</v>
      </c>
      <c r="K6" s="47">
        <v>6</v>
      </c>
      <c r="L6" s="47">
        <v>7</v>
      </c>
    </row>
    <row r="7" spans="2:12" ht="25.5" x14ac:dyDescent="0.25">
      <c r="B7" s="57">
        <v>8</v>
      </c>
      <c r="C7" s="57"/>
      <c r="D7" s="57"/>
      <c r="E7" s="57"/>
      <c r="F7" s="57" t="s">
        <v>8</v>
      </c>
      <c r="G7" s="58"/>
      <c r="H7" s="58"/>
      <c r="I7" s="58"/>
      <c r="J7" s="16"/>
      <c r="K7" s="16"/>
      <c r="L7" s="16"/>
    </row>
    <row r="8" spans="2:12" x14ac:dyDescent="0.25">
      <c r="B8" s="57"/>
      <c r="C8" s="63">
        <v>84</v>
      </c>
      <c r="D8" s="63"/>
      <c r="E8" s="63"/>
      <c r="F8" s="63" t="s">
        <v>13</v>
      </c>
      <c r="G8" s="58"/>
      <c r="H8" s="58"/>
      <c r="I8" s="58"/>
      <c r="J8" s="16"/>
      <c r="K8" s="16"/>
      <c r="L8" s="16"/>
    </row>
    <row r="9" spans="2:12" ht="51" x14ac:dyDescent="0.25">
      <c r="B9" s="54"/>
      <c r="C9" s="54"/>
      <c r="D9" s="54">
        <v>841</v>
      </c>
      <c r="E9" s="54"/>
      <c r="F9" s="64" t="s">
        <v>32</v>
      </c>
      <c r="G9" s="58"/>
      <c r="H9" s="58"/>
      <c r="I9" s="58"/>
      <c r="J9" s="16"/>
      <c r="K9" s="16"/>
      <c r="L9" s="16"/>
    </row>
    <row r="10" spans="2:12" ht="25.5" x14ac:dyDescent="0.25">
      <c r="B10" s="54"/>
      <c r="C10" s="54"/>
      <c r="D10" s="54"/>
      <c r="E10" s="54">
        <v>8413</v>
      </c>
      <c r="F10" s="64" t="s">
        <v>33</v>
      </c>
      <c r="G10" s="58"/>
      <c r="H10" s="58"/>
      <c r="I10" s="58"/>
      <c r="J10" s="16"/>
      <c r="K10" s="16"/>
      <c r="L10" s="16"/>
    </row>
    <row r="11" spans="2:12" x14ac:dyDescent="0.25">
      <c r="B11" s="54"/>
      <c r="C11" s="54"/>
      <c r="D11" s="54"/>
      <c r="E11" s="56" t="s">
        <v>18</v>
      </c>
      <c r="F11" s="65"/>
      <c r="G11" s="58"/>
      <c r="H11" s="58"/>
      <c r="I11" s="58"/>
      <c r="J11" s="16"/>
      <c r="K11" s="16"/>
      <c r="L11" s="16"/>
    </row>
    <row r="12" spans="2:12" ht="25.5" x14ac:dyDescent="0.25">
      <c r="B12" s="66">
        <v>5</v>
      </c>
      <c r="C12" s="66"/>
      <c r="D12" s="66"/>
      <c r="E12" s="66"/>
      <c r="F12" s="67" t="s">
        <v>9</v>
      </c>
      <c r="G12" s="58"/>
      <c r="H12" s="58"/>
      <c r="I12" s="58"/>
      <c r="J12" s="16"/>
      <c r="K12" s="16"/>
      <c r="L12" s="16"/>
    </row>
    <row r="13" spans="2:12" ht="25.5" x14ac:dyDescent="0.25">
      <c r="B13" s="63"/>
      <c r="C13" s="63">
        <v>54</v>
      </c>
      <c r="D13" s="63"/>
      <c r="E13" s="63"/>
      <c r="F13" s="68" t="s">
        <v>14</v>
      </c>
      <c r="G13" s="58"/>
      <c r="H13" s="58"/>
      <c r="I13" s="59"/>
      <c r="J13" s="16"/>
      <c r="K13" s="16"/>
      <c r="L13" s="16"/>
    </row>
    <row r="14" spans="2:12" ht="63.75" x14ac:dyDescent="0.25">
      <c r="B14" s="63"/>
      <c r="C14" s="63"/>
      <c r="D14" s="63">
        <v>541</v>
      </c>
      <c r="E14" s="64"/>
      <c r="F14" s="64" t="s">
        <v>34</v>
      </c>
      <c r="G14" s="58"/>
      <c r="H14" s="58"/>
      <c r="I14" s="59"/>
      <c r="J14" s="16"/>
      <c r="K14" s="16"/>
      <c r="L14" s="16"/>
    </row>
    <row r="15" spans="2:12" ht="38.25" x14ac:dyDescent="0.25">
      <c r="B15" s="63"/>
      <c r="C15" s="63"/>
      <c r="D15" s="63"/>
      <c r="E15" s="64">
        <v>5413</v>
      </c>
      <c r="F15" s="64" t="s">
        <v>35</v>
      </c>
      <c r="G15" s="58"/>
      <c r="H15" s="58"/>
      <c r="I15" s="59"/>
      <c r="J15" s="16"/>
      <c r="K15" s="16"/>
      <c r="L15" s="16"/>
    </row>
    <row r="16" spans="2:12" x14ac:dyDescent="0.25">
      <c r="B16" s="69" t="s">
        <v>15</v>
      </c>
      <c r="C16" s="66"/>
      <c r="D16" s="66"/>
      <c r="E16" s="66"/>
      <c r="F16" s="67" t="s">
        <v>18</v>
      </c>
      <c r="G16" s="58"/>
      <c r="H16" s="58"/>
      <c r="I16" s="58"/>
      <c r="J16" s="16"/>
      <c r="K16" s="16"/>
      <c r="L16" s="16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D4" sqref="D4"/>
    </sheetView>
  </sheetViews>
  <sheetFormatPr defaultRowHeight="15" x14ac:dyDescent="0.25"/>
  <cols>
    <col min="2" max="2" width="34.140625" customWidth="1"/>
    <col min="3" max="3" width="13.5703125" customWidth="1"/>
    <col min="4" max="4" width="13.85546875" customWidth="1"/>
    <col min="5" max="5" width="13.7109375" customWidth="1"/>
    <col min="6" max="6" width="13.28515625" customWidth="1"/>
    <col min="7" max="7" width="11.28515625" customWidth="1"/>
    <col min="8" max="8" width="10.2851562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27.75" customHeight="1" x14ac:dyDescent="0.25">
      <c r="B2" s="139" t="s">
        <v>129</v>
      </c>
      <c r="C2" s="139"/>
      <c r="D2" s="139"/>
      <c r="E2" s="139"/>
      <c r="F2" s="139"/>
      <c r="G2" s="139"/>
      <c r="H2" s="139"/>
    </row>
    <row r="3" spans="2:8" ht="18" x14ac:dyDescent="0.25">
      <c r="B3" s="1"/>
      <c r="C3" s="1"/>
      <c r="D3" s="1"/>
      <c r="E3" s="1"/>
      <c r="F3" s="2"/>
      <c r="G3" s="2"/>
      <c r="H3" s="2"/>
    </row>
    <row r="4" spans="2:8" ht="40.5" customHeight="1" x14ac:dyDescent="0.25">
      <c r="B4" s="48" t="s">
        <v>6</v>
      </c>
      <c r="C4" s="48" t="s">
        <v>120</v>
      </c>
      <c r="D4" s="48" t="s">
        <v>101</v>
      </c>
      <c r="E4" s="48" t="s">
        <v>121</v>
      </c>
      <c r="F4" s="77" t="s">
        <v>122</v>
      </c>
      <c r="G4" s="48" t="s">
        <v>102</v>
      </c>
      <c r="H4" s="48" t="s">
        <v>123</v>
      </c>
    </row>
    <row r="5" spans="2:8" x14ac:dyDescent="0.25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</row>
    <row r="6" spans="2:8" x14ac:dyDescent="0.25">
      <c r="B6" s="57" t="s">
        <v>36</v>
      </c>
      <c r="C6" s="58"/>
      <c r="D6" s="58"/>
      <c r="E6" s="59"/>
      <c r="F6" s="16"/>
      <c r="G6" s="16"/>
      <c r="H6" s="16"/>
    </row>
    <row r="7" spans="2:8" x14ac:dyDescent="0.25">
      <c r="B7" s="57" t="s">
        <v>29</v>
      </c>
      <c r="C7" s="58"/>
      <c r="D7" s="58"/>
      <c r="E7" s="58"/>
      <c r="F7" s="16"/>
      <c r="G7" s="16"/>
      <c r="H7" s="16"/>
    </row>
    <row r="8" spans="2:8" x14ac:dyDescent="0.25">
      <c r="B8" s="60" t="s">
        <v>28</v>
      </c>
      <c r="C8" s="58"/>
      <c r="D8" s="58"/>
      <c r="E8" s="58"/>
      <c r="F8" s="16"/>
      <c r="G8" s="16"/>
      <c r="H8" s="16"/>
    </row>
    <row r="9" spans="2:8" x14ac:dyDescent="0.25">
      <c r="B9" s="61" t="s">
        <v>27</v>
      </c>
      <c r="C9" s="58"/>
      <c r="D9" s="58"/>
      <c r="E9" s="58"/>
      <c r="F9" s="16"/>
      <c r="G9" s="16"/>
      <c r="H9" s="16"/>
    </row>
    <row r="10" spans="2:8" x14ac:dyDescent="0.25">
      <c r="B10" s="61" t="s">
        <v>18</v>
      </c>
      <c r="C10" s="58"/>
      <c r="D10" s="58"/>
      <c r="E10" s="58"/>
      <c r="F10" s="16"/>
      <c r="G10" s="16"/>
      <c r="H10" s="16"/>
    </row>
    <row r="11" spans="2:8" x14ac:dyDescent="0.25">
      <c r="B11" s="57" t="s">
        <v>26</v>
      </c>
      <c r="C11" s="58"/>
      <c r="D11" s="58"/>
      <c r="E11" s="59"/>
      <c r="F11" s="16"/>
      <c r="G11" s="16"/>
      <c r="H11" s="16"/>
    </row>
    <row r="12" spans="2:8" x14ac:dyDescent="0.25">
      <c r="B12" s="62" t="s">
        <v>25</v>
      </c>
      <c r="C12" s="58"/>
      <c r="D12" s="58"/>
      <c r="E12" s="59"/>
      <c r="F12" s="16"/>
      <c r="G12" s="16"/>
      <c r="H12" s="16"/>
    </row>
    <row r="13" spans="2:8" x14ac:dyDescent="0.25">
      <c r="B13" s="57" t="s">
        <v>24</v>
      </c>
      <c r="C13" s="58"/>
      <c r="D13" s="58"/>
      <c r="E13" s="59"/>
      <c r="F13" s="16"/>
      <c r="G13" s="16"/>
      <c r="H13" s="16"/>
    </row>
    <row r="14" spans="2:8" x14ac:dyDescent="0.25">
      <c r="B14" s="62" t="s">
        <v>23</v>
      </c>
      <c r="C14" s="58"/>
      <c r="D14" s="58"/>
      <c r="E14" s="59"/>
      <c r="F14" s="16"/>
      <c r="G14" s="16"/>
      <c r="H14" s="16"/>
    </row>
    <row r="15" spans="2:8" x14ac:dyDescent="0.25">
      <c r="B15" s="63" t="s">
        <v>15</v>
      </c>
      <c r="C15" s="58"/>
      <c r="D15" s="58"/>
      <c r="E15" s="59"/>
      <c r="F15" s="16"/>
      <c r="G15" s="16"/>
      <c r="H15" s="16"/>
    </row>
    <row r="16" spans="2:8" x14ac:dyDescent="0.25">
      <c r="B16" s="17"/>
      <c r="C16" s="3"/>
      <c r="D16" s="3"/>
      <c r="E16" s="4"/>
      <c r="F16" s="16"/>
      <c r="G16" s="16"/>
      <c r="H16" s="16"/>
    </row>
    <row r="17" spans="2:8" ht="15.75" customHeight="1" x14ac:dyDescent="0.25">
      <c r="B17" s="5" t="s">
        <v>37</v>
      </c>
      <c r="C17" s="3"/>
      <c r="D17" s="3"/>
      <c r="E17" s="4"/>
      <c r="F17" s="16"/>
      <c r="G17" s="16"/>
      <c r="H17" s="16"/>
    </row>
    <row r="18" spans="2:8" ht="15.75" customHeight="1" x14ac:dyDescent="0.25">
      <c r="B18" s="5" t="s">
        <v>29</v>
      </c>
      <c r="C18" s="3"/>
      <c r="D18" s="3"/>
      <c r="E18" s="3"/>
      <c r="F18" s="16"/>
      <c r="G18" s="16"/>
      <c r="H18" s="16"/>
    </row>
    <row r="19" spans="2:8" x14ac:dyDescent="0.25">
      <c r="B19" s="19" t="s">
        <v>28</v>
      </c>
      <c r="C19" s="3"/>
      <c r="D19" s="3"/>
      <c r="E19" s="3"/>
      <c r="F19" s="16"/>
      <c r="G19" s="16"/>
      <c r="H19" s="16"/>
    </row>
    <row r="20" spans="2:8" x14ac:dyDescent="0.25">
      <c r="B20" s="18" t="s">
        <v>27</v>
      </c>
      <c r="C20" s="3"/>
      <c r="D20" s="3"/>
      <c r="E20" s="3"/>
      <c r="F20" s="16"/>
      <c r="G20" s="16"/>
      <c r="H20" s="16"/>
    </row>
    <row r="21" spans="2:8" x14ac:dyDescent="0.25">
      <c r="B21" s="18" t="s">
        <v>18</v>
      </c>
      <c r="C21" s="3"/>
      <c r="D21" s="3"/>
      <c r="E21" s="3"/>
      <c r="F21" s="16"/>
      <c r="G21" s="16"/>
      <c r="H21" s="16"/>
    </row>
    <row r="22" spans="2:8" x14ac:dyDescent="0.25">
      <c r="B22" s="5" t="s">
        <v>26</v>
      </c>
      <c r="C22" s="3"/>
      <c r="D22" s="3"/>
      <c r="E22" s="4"/>
      <c r="F22" s="16"/>
      <c r="G22" s="16"/>
      <c r="H22" s="16"/>
    </row>
    <row r="23" spans="2:8" ht="25.5" x14ac:dyDescent="0.25">
      <c r="B23" s="17" t="s">
        <v>25</v>
      </c>
      <c r="C23" s="3"/>
      <c r="D23" s="3"/>
      <c r="E23" s="4"/>
      <c r="F23" s="16"/>
      <c r="G23" s="16"/>
      <c r="H23" s="16"/>
    </row>
    <row r="24" spans="2:8" x14ac:dyDescent="0.25">
      <c r="B24" s="5" t="s">
        <v>24</v>
      </c>
      <c r="C24" s="3"/>
      <c r="D24" s="3"/>
      <c r="E24" s="4"/>
      <c r="F24" s="16"/>
      <c r="G24" s="16"/>
      <c r="H24" s="16"/>
    </row>
    <row r="25" spans="2:8" x14ac:dyDescent="0.25">
      <c r="B25" s="17" t="s">
        <v>23</v>
      </c>
      <c r="C25" s="3"/>
      <c r="D25" s="3"/>
      <c r="E25" s="4"/>
      <c r="F25" s="16"/>
      <c r="G25" s="16"/>
      <c r="H25" s="16"/>
    </row>
    <row r="26" spans="2:8" x14ac:dyDescent="0.25">
      <c r="B26" s="6" t="s">
        <v>15</v>
      </c>
      <c r="C26" s="3"/>
      <c r="D26" s="3"/>
      <c r="E26" s="4"/>
      <c r="F26" s="16"/>
      <c r="G26" s="16"/>
      <c r="H26" s="16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26"/>
  <sheetViews>
    <sheetView workbookViewId="0">
      <selection activeCell="B4" sqref="B4:I4"/>
    </sheetView>
  </sheetViews>
  <sheetFormatPr defaultRowHeight="15" x14ac:dyDescent="0.25"/>
  <cols>
    <col min="2" max="2" width="10" customWidth="1"/>
    <col min="3" max="3" width="26.5703125" style="36" customWidth="1"/>
    <col min="4" max="4" width="13.7109375" customWidth="1"/>
    <col min="5" max="5" width="13.28515625" customWidth="1"/>
    <col min="6" max="6" width="12.5703125" customWidth="1"/>
    <col min="7" max="7" width="10" customWidth="1"/>
  </cols>
  <sheetData>
    <row r="1" spans="2:9" ht="18" x14ac:dyDescent="0.25">
      <c r="B1" s="1"/>
      <c r="C1" s="1"/>
      <c r="D1" s="1"/>
      <c r="E1" s="1"/>
      <c r="F1" s="1"/>
      <c r="G1" s="2"/>
    </row>
    <row r="2" spans="2:9" ht="18" customHeight="1" x14ac:dyDescent="0.25">
      <c r="B2" s="139" t="s">
        <v>10</v>
      </c>
      <c r="C2" s="140"/>
      <c r="D2" s="140"/>
      <c r="E2" s="140"/>
      <c r="F2" s="140"/>
      <c r="G2" s="140"/>
    </row>
    <row r="3" spans="2:9" ht="18" x14ac:dyDescent="0.25">
      <c r="B3" s="1"/>
      <c r="C3" s="1"/>
      <c r="D3" s="1"/>
      <c r="E3" s="1"/>
      <c r="F3" s="1"/>
      <c r="G3" s="2"/>
    </row>
    <row r="4" spans="2:9" ht="15.75" x14ac:dyDescent="0.25">
      <c r="B4" s="143" t="s">
        <v>130</v>
      </c>
      <c r="C4" s="143"/>
      <c r="D4" s="143"/>
      <c r="E4" s="143"/>
      <c r="F4" s="143"/>
      <c r="G4" s="143"/>
      <c r="H4" s="143"/>
      <c r="I4" s="143"/>
    </row>
    <row r="5" spans="2:9" ht="18" x14ac:dyDescent="0.25">
      <c r="B5" s="1"/>
      <c r="C5" s="1"/>
      <c r="D5" s="1"/>
      <c r="E5" s="1"/>
      <c r="F5" s="1"/>
      <c r="G5" s="2"/>
    </row>
    <row r="6" spans="2:9" s="88" customFormat="1" ht="25.5" x14ac:dyDescent="0.25">
      <c r="B6" s="134" t="s">
        <v>6</v>
      </c>
      <c r="C6" s="136"/>
      <c r="D6" s="48" t="s">
        <v>120</v>
      </c>
      <c r="E6" s="48" t="s">
        <v>101</v>
      </c>
      <c r="F6" s="48" t="s">
        <v>121</v>
      </c>
      <c r="G6" s="48" t="s">
        <v>122</v>
      </c>
      <c r="H6" s="48" t="s">
        <v>102</v>
      </c>
      <c r="I6" s="48" t="s">
        <v>123</v>
      </c>
    </row>
    <row r="7" spans="2:9" s="15" customFormat="1" ht="15.75" customHeight="1" x14ac:dyDescent="0.2">
      <c r="B7" s="141">
        <v>1</v>
      </c>
      <c r="C7" s="142"/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</row>
    <row r="8" spans="2:9" s="23" customFormat="1" ht="24" customHeight="1" x14ac:dyDescent="0.25">
      <c r="B8" s="50" t="s">
        <v>84</v>
      </c>
      <c r="C8" s="50" t="s">
        <v>110</v>
      </c>
      <c r="D8" s="51">
        <f>D9+D10</f>
        <v>82168.28</v>
      </c>
      <c r="E8" s="51">
        <f t="shared" ref="E8:I8" si="0">E9+E10</f>
        <v>77425</v>
      </c>
      <c r="F8" s="51">
        <f t="shared" si="0"/>
        <v>87772.12</v>
      </c>
      <c r="G8" s="51">
        <f t="shared" si="0"/>
        <v>114400</v>
      </c>
      <c r="H8" s="51">
        <f t="shared" si="0"/>
        <v>117400</v>
      </c>
      <c r="I8" s="51">
        <f t="shared" si="0"/>
        <v>122500</v>
      </c>
    </row>
    <row r="9" spans="2:9" s="23" customFormat="1" ht="24" customHeight="1" x14ac:dyDescent="0.25">
      <c r="B9" s="50">
        <v>52</v>
      </c>
      <c r="C9" s="79" t="s">
        <v>82</v>
      </c>
      <c r="D9" s="51">
        <f>' Račun prihoda i rashoda'!G27</f>
        <v>81418.28</v>
      </c>
      <c r="E9" s="51">
        <f>' Račun prihoda i rashoda'!H27</f>
        <v>76761</v>
      </c>
      <c r="F9" s="51">
        <f>' Račun prihoda i rashoda'!I27</f>
        <v>87108.12</v>
      </c>
      <c r="G9" s="51">
        <f>' Račun prihoda i rashoda'!J19+' Račun prihoda i rashoda'!J16</f>
        <v>113600</v>
      </c>
      <c r="H9" s="51">
        <f>' Račun prihoda i rashoda'!K19+' Račun prihoda i rashoda'!K16</f>
        <v>116600</v>
      </c>
      <c r="I9" s="51">
        <f>' Račun prihoda i rashoda'!L19+' Račun prihoda i rashoda'!L16</f>
        <v>121600</v>
      </c>
    </row>
    <row r="10" spans="2:9" s="23" customFormat="1" ht="24" customHeight="1" x14ac:dyDescent="0.25">
      <c r="B10" s="50">
        <v>31</v>
      </c>
      <c r="C10" s="79" t="s">
        <v>83</v>
      </c>
      <c r="D10" s="51">
        <f>' Račun prihoda i rashoda'!G13</f>
        <v>750</v>
      </c>
      <c r="E10" s="51">
        <f>' Račun prihoda i rashoda'!H13</f>
        <v>664</v>
      </c>
      <c r="F10" s="51">
        <f>' Račun prihoda i rashoda'!I13</f>
        <v>664</v>
      </c>
      <c r="G10" s="51">
        <f>' Račun prihoda i rashoda'!J13</f>
        <v>800</v>
      </c>
      <c r="H10" s="51">
        <f>' Račun prihoda i rashoda'!K13</f>
        <v>800</v>
      </c>
      <c r="I10" s="51">
        <f>' Račun prihoda i rashoda'!L13</f>
        <v>900</v>
      </c>
    </row>
    <row r="11" spans="2:9" s="23" customFormat="1" ht="24" customHeight="1" x14ac:dyDescent="0.25">
      <c r="B11" s="50" t="s">
        <v>80</v>
      </c>
      <c r="C11" s="50" t="s">
        <v>81</v>
      </c>
      <c r="D11" s="51">
        <f>' Račun prihoda i rashoda'!G27</f>
        <v>81418.28</v>
      </c>
      <c r="E11" s="51">
        <f>' Račun prihoda i rashoda'!H27</f>
        <v>76761</v>
      </c>
      <c r="F11" s="51">
        <f>' Račun prihoda i rashoda'!I27</f>
        <v>87108.12</v>
      </c>
      <c r="G11" s="51">
        <f>' Račun prihoda i rashoda'!J27</f>
        <v>114400</v>
      </c>
      <c r="H11" s="51">
        <f>' Račun prihoda i rashoda'!K27</f>
        <v>117400</v>
      </c>
      <c r="I11" s="51">
        <f>' Račun prihoda i rashoda'!L27</f>
        <v>122400</v>
      </c>
    </row>
    <row r="12" spans="2:9" s="23" customFormat="1" ht="24" customHeight="1" x14ac:dyDescent="0.25">
      <c r="B12" s="50">
        <v>31</v>
      </c>
      <c r="C12" s="79" t="s">
        <v>85</v>
      </c>
      <c r="D12" s="51">
        <f>SUM(D13:D15)</f>
        <v>43581.22</v>
      </c>
      <c r="E12" s="51">
        <f t="shared" ref="E12:I12" si="1">SUM(E13:E15)</f>
        <v>41315</v>
      </c>
      <c r="F12" s="51">
        <f t="shared" si="1"/>
        <v>51617.450000000004</v>
      </c>
      <c r="G12" s="51">
        <f t="shared" si="1"/>
        <v>61000</v>
      </c>
      <c r="H12" s="51">
        <f t="shared" si="1"/>
        <v>63400</v>
      </c>
      <c r="I12" s="51">
        <f t="shared" si="1"/>
        <v>66200</v>
      </c>
    </row>
    <row r="13" spans="2:9" s="23" customFormat="1" ht="24" customHeight="1" x14ac:dyDescent="0.25">
      <c r="B13" s="52">
        <v>311</v>
      </c>
      <c r="C13" s="80" t="s">
        <v>86</v>
      </c>
      <c r="D13" s="53">
        <f>' Račun prihoda i rashoda'!G30</f>
        <v>36164</v>
      </c>
      <c r="E13" s="53">
        <f>' Račun prihoda i rashoda'!H30</f>
        <v>34453</v>
      </c>
      <c r="F13" s="53">
        <f>' Račun prihoda i rashoda'!I30</f>
        <v>39701.760000000002</v>
      </c>
      <c r="G13" s="53">
        <f>' Račun prihoda i rashoda'!J30</f>
        <v>46800</v>
      </c>
      <c r="H13" s="53">
        <f>' Račun prihoda i rashoda'!K30</f>
        <v>48700</v>
      </c>
      <c r="I13" s="53">
        <f>' Račun prihoda i rashoda'!L30</f>
        <v>51300</v>
      </c>
    </row>
    <row r="14" spans="2:9" s="23" customFormat="1" ht="24" customHeight="1" x14ac:dyDescent="0.25">
      <c r="B14" s="52">
        <v>312</v>
      </c>
      <c r="C14" s="52" t="s">
        <v>87</v>
      </c>
      <c r="D14" s="53">
        <f>' Račun prihoda i rashoda'!G34</f>
        <v>1450</v>
      </c>
      <c r="E14" s="53">
        <f>' Račun prihoda i rashoda'!H34</f>
        <v>1990</v>
      </c>
      <c r="F14" s="53">
        <f>' Račun prihoda i rashoda'!I34</f>
        <v>5365.6100000000006</v>
      </c>
      <c r="G14" s="53">
        <f>' Račun prihoda i rashoda'!J34</f>
        <v>6700</v>
      </c>
      <c r="H14" s="53">
        <f>' Račun prihoda i rashoda'!K34</f>
        <v>7000</v>
      </c>
      <c r="I14" s="53">
        <f>' Račun prihoda i rashoda'!L34</f>
        <v>7300</v>
      </c>
    </row>
    <row r="15" spans="2:9" s="23" customFormat="1" ht="24" customHeight="1" x14ac:dyDescent="0.25">
      <c r="B15" s="52">
        <v>313</v>
      </c>
      <c r="C15" s="64" t="s">
        <v>88</v>
      </c>
      <c r="D15" s="53">
        <f>' Račun prihoda i rashoda'!G37</f>
        <v>5967.22</v>
      </c>
      <c r="E15" s="53">
        <f>' Račun prihoda i rashoda'!H37</f>
        <v>4872</v>
      </c>
      <c r="F15" s="53">
        <f>' Račun prihoda i rashoda'!I37</f>
        <v>6550.08</v>
      </c>
      <c r="G15" s="53">
        <f>' Račun prihoda i rashoda'!J37</f>
        <v>7500</v>
      </c>
      <c r="H15" s="53">
        <f>' Račun prihoda i rashoda'!K37</f>
        <v>7700</v>
      </c>
      <c r="I15" s="53">
        <f>' Račun prihoda i rashoda'!L37</f>
        <v>7600</v>
      </c>
    </row>
    <row r="16" spans="2:9" s="23" customFormat="1" ht="24" customHeight="1" x14ac:dyDescent="0.25">
      <c r="B16" s="50">
        <v>32</v>
      </c>
      <c r="C16" s="81" t="s">
        <v>89</v>
      </c>
      <c r="D16" s="51" t="e">
        <f>SUM(D17:D21)</f>
        <v>#REF!</v>
      </c>
      <c r="E16" s="51" t="e">
        <f t="shared" ref="E16:I16" si="2">SUM(E17:E21)</f>
        <v>#REF!</v>
      </c>
      <c r="F16" s="51" t="e">
        <f t="shared" si="2"/>
        <v>#REF!</v>
      </c>
      <c r="G16" s="51" t="e">
        <f t="shared" si="2"/>
        <v>#REF!</v>
      </c>
      <c r="H16" s="51" t="e">
        <f t="shared" si="2"/>
        <v>#REF!</v>
      </c>
      <c r="I16" s="51" t="e">
        <f t="shared" si="2"/>
        <v>#REF!</v>
      </c>
    </row>
    <row r="17" spans="2:9" s="23" customFormat="1" ht="24" customHeight="1" x14ac:dyDescent="0.25">
      <c r="B17" s="52">
        <v>321</v>
      </c>
      <c r="C17" s="64" t="s">
        <v>94</v>
      </c>
      <c r="D17" s="53">
        <f>' Račun prihoda i rashoda'!G40</f>
        <v>4910.25</v>
      </c>
      <c r="E17" s="53">
        <f>' Račun prihoda i rashoda'!H40</f>
        <v>10974</v>
      </c>
      <c r="F17" s="53">
        <f>' Račun prihoda i rashoda'!I40</f>
        <v>6648.42</v>
      </c>
      <c r="G17" s="53">
        <f>' Račun prihoda i rashoda'!J40</f>
        <v>8100</v>
      </c>
      <c r="H17" s="53">
        <f>' Račun prihoda i rashoda'!K40</f>
        <v>5000</v>
      </c>
      <c r="I17" s="53">
        <f>' Račun prihoda i rashoda'!L40</f>
        <v>5100</v>
      </c>
    </row>
    <row r="18" spans="2:9" s="23" customFormat="1" ht="24" customHeight="1" x14ac:dyDescent="0.25">
      <c r="B18" s="52">
        <v>322</v>
      </c>
      <c r="C18" s="64" t="s">
        <v>91</v>
      </c>
      <c r="D18" s="53">
        <f>' Račun prihoda i rashoda'!G45</f>
        <v>3426.21</v>
      </c>
      <c r="E18" s="53">
        <f>' Račun prihoda i rashoda'!H45</f>
        <v>5829</v>
      </c>
      <c r="F18" s="53">
        <f>' Račun prihoda i rashoda'!I45</f>
        <v>6557.5</v>
      </c>
      <c r="G18" s="53">
        <f>' Račun prihoda i rashoda'!J45</f>
        <v>6300</v>
      </c>
      <c r="H18" s="53">
        <f>' Račun prihoda i rashoda'!K45</f>
        <v>7200</v>
      </c>
      <c r="I18" s="53">
        <f>' Račun prihoda i rashoda'!L45</f>
        <v>7400</v>
      </c>
    </row>
    <row r="19" spans="2:9" ht="24" customHeight="1" x14ac:dyDescent="0.25">
      <c r="B19" s="52">
        <v>323</v>
      </c>
      <c r="C19" s="64" t="s">
        <v>92</v>
      </c>
      <c r="D19" s="53">
        <f>' Račun prihoda i rashoda'!G49</f>
        <v>11047.74</v>
      </c>
      <c r="E19" s="53">
        <f>' Račun prihoda i rashoda'!H49</f>
        <v>2964</v>
      </c>
      <c r="F19" s="53">
        <f>' Račun prihoda i rashoda'!I49</f>
        <v>5205</v>
      </c>
      <c r="G19" s="53">
        <f>' Račun prihoda i rashoda'!J49</f>
        <v>9200</v>
      </c>
      <c r="H19" s="53">
        <f>' Račun prihoda i rashoda'!K49</f>
        <v>9700</v>
      </c>
      <c r="I19" s="53">
        <f>' Račun prihoda i rashoda'!L49</f>
        <v>10300</v>
      </c>
    </row>
    <row r="20" spans="2:9" ht="24" customHeight="1" x14ac:dyDescent="0.25">
      <c r="B20" s="52">
        <v>329</v>
      </c>
      <c r="C20" s="64" t="s">
        <v>93</v>
      </c>
      <c r="D20" s="53">
        <f>' Račun prihoda i rashoda'!G57</f>
        <v>788.84</v>
      </c>
      <c r="E20" s="53">
        <f>' Račun prihoda i rashoda'!H57</f>
        <v>3369</v>
      </c>
      <c r="F20" s="53">
        <f>' Račun prihoda i rashoda'!I57</f>
        <v>1907.25</v>
      </c>
      <c r="G20" s="53">
        <f>' Račun prihoda i rashoda'!J57</f>
        <v>3300</v>
      </c>
      <c r="H20" s="53">
        <f>' Račun prihoda i rashoda'!K57</f>
        <v>3500</v>
      </c>
      <c r="I20" s="53">
        <f>' Račun prihoda i rashoda'!L57</f>
        <v>3700</v>
      </c>
    </row>
    <row r="21" spans="2:9" ht="24" customHeight="1" x14ac:dyDescent="0.25">
      <c r="B21" s="52">
        <v>324</v>
      </c>
      <c r="C21" s="64" t="s">
        <v>90</v>
      </c>
      <c r="D21" s="53" t="e">
        <f>' Račun prihoda i rashoda'!#REF!</f>
        <v>#REF!</v>
      </c>
      <c r="E21" s="53" t="e">
        <f>' Račun prihoda i rashoda'!#REF!</f>
        <v>#REF!</v>
      </c>
      <c r="F21" s="53" t="e">
        <f>' Račun prihoda i rashoda'!#REF!</f>
        <v>#REF!</v>
      </c>
      <c r="G21" s="53" t="e">
        <f>' Račun prihoda i rashoda'!#REF!</f>
        <v>#REF!</v>
      </c>
      <c r="H21" s="53" t="e">
        <f>' Račun prihoda i rashoda'!#REF!</f>
        <v>#REF!</v>
      </c>
      <c r="I21" s="53" t="e">
        <f>' Račun prihoda i rashoda'!#REF!</f>
        <v>#REF!</v>
      </c>
    </row>
    <row r="22" spans="2:9" ht="24" customHeight="1" x14ac:dyDescent="0.25">
      <c r="B22" s="55">
        <v>34</v>
      </c>
      <c r="C22" s="81" t="s">
        <v>111</v>
      </c>
      <c r="D22" s="51">
        <f>SUM(D23:D23)</f>
        <v>710.11</v>
      </c>
      <c r="E22" s="51">
        <f t="shared" ref="E22:I22" si="3">SUM(E23:E23)</f>
        <v>160</v>
      </c>
      <c r="F22" s="51">
        <f t="shared" si="3"/>
        <v>200</v>
      </c>
      <c r="G22" s="51">
        <f t="shared" si="3"/>
        <v>500</v>
      </c>
      <c r="H22" s="51">
        <f t="shared" si="3"/>
        <v>500</v>
      </c>
      <c r="I22" s="51">
        <f t="shared" si="3"/>
        <v>600</v>
      </c>
    </row>
    <row r="23" spans="2:9" ht="24" customHeight="1" x14ac:dyDescent="0.25">
      <c r="B23" s="56">
        <v>343</v>
      </c>
      <c r="C23" s="64" t="s">
        <v>112</v>
      </c>
      <c r="D23" s="53">
        <f>' Račun prihoda i rashoda'!G62</f>
        <v>710.11</v>
      </c>
      <c r="E23" s="53">
        <f>' Račun prihoda i rashoda'!H62</f>
        <v>160</v>
      </c>
      <c r="F23" s="53">
        <f>' Račun prihoda i rashoda'!I62</f>
        <v>200</v>
      </c>
      <c r="G23" s="53">
        <f>' Račun prihoda i rashoda'!J62</f>
        <v>500</v>
      </c>
      <c r="H23" s="53">
        <f>' Račun prihoda i rashoda'!K62</f>
        <v>500</v>
      </c>
      <c r="I23" s="53">
        <f>' Račun prihoda i rashoda'!L62</f>
        <v>600</v>
      </c>
    </row>
    <row r="24" spans="2:9" ht="43.5" customHeight="1" x14ac:dyDescent="0.25">
      <c r="B24" s="45">
        <v>42</v>
      </c>
      <c r="C24" s="82" t="s">
        <v>113</v>
      </c>
      <c r="D24" s="44">
        <f>SUM(D25:D26)</f>
        <v>16953.91</v>
      </c>
      <c r="E24" s="44">
        <f t="shared" ref="E24:I24" si="4">SUM(E25:E26)</f>
        <v>9290</v>
      </c>
      <c r="F24" s="44">
        <f t="shared" si="4"/>
        <v>12112.5</v>
      </c>
      <c r="G24" s="44">
        <f t="shared" si="4"/>
        <v>24000</v>
      </c>
      <c r="H24" s="44">
        <f t="shared" si="4"/>
        <v>24600</v>
      </c>
      <c r="I24" s="44">
        <f t="shared" si="4"/>
        <v>25500</v>
      </c>
    </row>
    <row r="25" spans="2:9" ht="24" customHeight="1" x14ac:dyDescent="0.25">
      <c r="B25" s="46">
        <v>422</v>
      </c>
      <c r="C25" s="83" t="s">
        <v>114</v>
      </c>
      <c r="D25" s="43">
        <f>' Račun prihoda i rashoda'!G66</f>
        <v>16254.91</v>
      </c>
      <c r="E25" s="43">
        <f>' Račun prihoda i rashoda'!H66</f>
        <v>9290</v>
      </c>
      <c r="F25" s="43">
        <f>' Račun prihoda i rashoda'!I66</f>
        <v>11612.5</v>
      </c>
      <c r="G25" s="43">
        <f>' Račun prihoda i rashoda'!J66</f>
        <v>22900</v>
      </c>
      <c r="H25" s="43">
        <f>' Račun prihoda i rashoda'!K66</f>
        <v>23400</v>
      </c>
      <c r="I25" s="43">
        <f>' Račun prihoda i rashoda'!L66</f>
        <v>24200</v>
      </c>
    </row>
    <row r="26" spans="2:9" ht="24" customHeight="1" x14ac:dyDescent="0.25">
      <c r="B26" s="46">
        <v>426</v>
      </c>
      <c r="C26" s="83" t="s">
        <v>115</v>
      </c>
      <c r="D26" s="43">
        <f>' Račun prihoda i rashoda'!G71</f>
        <v>699</v>
      </c>
      <c r="E26" s="43">
        <f>' Račun prihoda i rashoda'!H71</f>
        <v>0</v>
      </c>
      <c r="F26" s="43">
        <f>' Račun prihoda i rashoda'!I71</f>
        <v>500</v>
      </c>
      <c r="G26" s="43">
        <f>' Račun prihoda i rashoda'!J71</f>
        <v>1100</v>
      </c>
      <c r="H26" s="43">
        <f>' Račun prihoda i rashoda'!K71</f>
        <v>1200</v>
      </c>
      <c r="I26" s="43">
        <f>' Račun prihoda i rashoda'!L71</f>
        <v>1300</v>
      </c>
    </row>
  </sheetData>
  <mergeCells count="4">
    <mergeCell ref="B2:G2"/>
    <mergeCell ref="B6:C6"/>
    <mergeCell ref="B7:C7"/>
    <mergeCell ref="B4:I4"/>
  </mergeCells>
  <phoneticPr fontId="31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Ante Tustanovski</cp:lastModifiedBy>
  <cp:lastPrinted>2024-07-18T10:26:24Z</cp:lastPrinted>
  <dcterms:created xsi:type="dcterms:W3CDTF">2022-08-12T12:51:27Z</dcterms:created>
  <dcterms:modified xsi:type="dcterms:W3CDTF">2025-01-08T14:09:48Z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