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osao\2024\GKO\Dokumenti\Proračun\"/>
    </mc:Choice>
  </mc:AlternateContent>
  <xr:revisionPtr revIDLastSave="0" documentId="13_ncr:1_{D10B79A3-8B06-4423-B23B-D2633D78C7F0}" xr6:coauthVersionLast="47" xr6:coauthVersionMax="47" xr10:uidLastSave="{00000000-0000-0000-0000-000000000000}"/>
  <bookViews>
    <workbookView xWindow="4050" yWindow="0" windowWidth="19260" windowHeight="12240" tabRatio="913" activeTab="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E8" i="8"/>
  <c r="F8" i="8"/>
  <c r="G8" i="8"/>
  <c r="H8" i="8"/>
  <c r="C8" i="8"/>
  <c r="F11" i="8"/>
  <c r="G11" i="8"/>
  <c r="H11" i="8"/>
  <c r="D11" i="8"/>
  <c r="E11" i="8"/>
  <c r="C11" i="8"/>
  <c r="J43" i="3"/>
  <c r="L30" i="3"/>
  <c r="G19" i="3"/>
  <c r="J19" i="3" s="1"/>
  <c r="H30" i="3"/>
  <c r="I30" i="3"/>
  <c r="J30" i="3"/>
  <c r="H46" i="3"/>
  <c r="I46" i="3"/>
  <c r="K46" i="3"/>
  <c r="L46" i="3"/>
  <c r="G46" i="3"/>
  <c r="J56" i="3"/>
  <c r="J70" i="3"/>
  <c r="J72" i="3"/>
  <c r="J65" i="3"/>
  <c r="J32" i="3"/>
  <c r="J75" i="3"/>
  <c r="J73" i="3"/>
  <c r="J71" i="3"/>
  <c r="J69" i="3"/>
  <c r="J62" i="3"/>
  <c r="J60" i="3"/>
  <c r="J59" i="3"/>
  <c r="J58" i="3"/>
  <c r="J55" i="3"/>
  <c r="J54" i="3"/>
  <c r="J53" i="3"/>
  <c r="J52" i="3"/>
  <c r="J51" i="3"/>
  <c r="J50" i="3"/>
  <c r="J49" i="3"/>
  <c r="J48" i="3"/>
  <c r="J47" i="3"/>
  <c r="J45" i="3"/>
  <c r="J44" i="3"/>
  <c r="J42" i="3"/>
  <c r="J40" i="3"/>
  <c r="J39" i="3"/>
  <c r="J38" i="3"/>
  <c r="J35" i="3"/>
  <c r="J33" i="3"/>
  <c r="J31" i="3"/>
  <c r="J29" i="3"/>
  <c r="J28" i="3"/>
  <c r="J27" i="3"/>
  <c r="J16" i="3"/>
  <c r="J14" i="3"/>
  <c r="G74" i="3"/>
  <c r="G68" i="3"/>
  <c r="G64" i="3"/>
  <c r="G63" i="3" s="1"/>
  <c r="G61" i="3"/>
  <c r="G57" i="3"/>
  <c r="G41" i="3"/>
  <c r="G37" i="3"/>
  <c r="G34" i="3"/>
  <c r="G30" i="3"/>
  <c r="G26" i="3"/>
  <c r="G18" i="3"/>
  <c r="G17" i="3" s="1"/>
  <c r="G15" i="3"/>
  <c r="G13" i="3"/>
  <c r="K30" i="3" l="1"/>
  <c r="J46" i="3"/>
  <c r="G12" i="3"/>
  <c r="G67" i="3"/>
  <c r="G66" i="3" s="1"/>
  <c r="G25" i="3"/>
  <c r="G36" i="3"/>
  <c r="G11" i="3"/>
  <c r="G10" i="3" s="1"/>
  <c r="D10" i="7"/>
  <c r="C18" i="8"/>
  <c r="D18" i="8"/>
  <c r="E18" i="8"/>
  <c r="G18" i="8"/>
  <c r="F18" i="8"/>
  <c r="H26" i="3"/>
  <c r="I26" i="3"/>
  <c r="K26" i="3"/>
  <c r="L26" i="3"/>
  <c r="J26" i="3"/>
  <c r="L68" i="3"/>
  <c r="K57" i="3"/>
  <c r="K41" i="3"/>
  <c r="K34" i="3"/>
  <c r="L34" i="3"/>
  <c r="G24" i="3" l="1"/>
  <c r="G23" i="3" s="1"/>
  <c r="G10" i="8"/>
  <c r="L25" i="3"/>
  <c r="K25" i="3"/>
  <c r="K68" i="3"/>
  <c r="L41" i="3"/>
  <c r="L37" i="3"/>
  <c r="H10" i="8" l="1"/>
  <c r="H18" i="8"/>
  <c r="K37" i="3"/>
  <c r="L64" i="3"/>
  <c r="L63" i="3" s="1"/>
  <c r="K64" i="3"/>
  <c r="K63" i="3" s="1"/>
  <c r="L57" i="3"/>
  <c r="H18" i="3"/>
  <c r="H17" i="3" s="1"/>
  <c r="I18" i="3"/>
  <c r="I17" i="3" s="1"/>
  <c r="J18" i="3"/>
  <c r="J17" i="3" s="1"/>
  <c r="K18" i="3"/>
  <c r="K17" i="3" s="1"/>
  <c r="L18" i="3"/>
  <c r="L17" i="3" s="1"/>
  <c r="H15" i="3"/>
  <c r="I15" i="3"/>
  <c r="J15" i="3"/>
  <c r="K15" i="3"/>
  <c r="L15" i="3"/>
  <c r="H13" i="3"/>
  <c r="E10" i="7" s="1"/>
  <c r="I13" i="3"/>
  <c r="F10" i="7" s="1"/>
  <c r="J13" i="3"/>
  <c r="G10" i="7" s="1"/>
  <c r="H74" i="3"/>
  <c r="H34" i="3"/>
  <c r="H37" i="3"/>
  <c r="H41" i="3"/>
  <c r="H57" i="3"/>
  <c r="H61" i="3"/>
  <c r="H64" i="3"/>
  <c r="H63" i="3" s="1"/>
  <c r="H68" i="3"/>
  <c r="I74" i="3"/>
  <c r="G9" i="7" l="1"/>
  <c r="I9" i="7"/>
  <c r="H9" i="7"/>
  <c r="I12" i="3"/>
  <c r="I11" i="3" s="1"/>
  <c r="H67" i="3"/>
  <c r="H66" i="3" s="1"/>
  <c r="J12" i="3"/>
  <c r="J11" i="3" s="1"/>
  <c r="J10" i="3" s="1"/>
  <c r="H12" i="3"/>
  <c r="H11" i="3" s="1"/>
  <c r="H36" i="3"/>
  <c r="H25" i="3"/>
  <c r="E26" i="7"/>
  <c r="F26" i="7"/>
  <c r="I68" i="3"/>
  <c r="I64" i="3"/>
  <c r="I63" i="3" s="1"/>
  <c r="I61" i="3"/>
  <c r="F21" i="7" s="1"/>
  <c r="I57" i="3"/>
  <c r="I41" i="3"/>
  <c r="I37" i="3"/>
  <c r="I34" i="3"/>
  <c r="F15" i="7" s="1"/>
  <c r="D26" i="7"/>
  <c r="F23" i="7"/>
  <c r="F22" i="7" s="1"/>
  <c r="G23" i="7"/>
  <c r="G22" i="7" s="1"/>
  <c r="L74" i="3"/>
  <c r="H23" i="7"/>
  <c r="H22" i="7" s="1"/>
  <c r="H15" i="7"/>
  <c r="H14" i="7"/>
  <c r="H13" i="7"/>
  <c r="E25" i="7"/>
  <c r="E15" i="7"/>
  <c r="E14" i="7"/>
  <c r="C7" i="8"/>
  <c r="J61" i="3" l="1"/>
  <c r="G21" i="7" s="1"/>
  <c r="I26" i="7"/>
  <c r="L67" i="3"/>
  <c r="L66" i="3" s="1"/>
  <c r="H24" i="3"/>
  <c r="H23" i="3" s="1"/>
  <c r="E11" i="7" s="1"/>
  <c r="I67" i="3"/>
  <c r="I66" i="3" s="1"/>
  <c r="H17" i="7"/>
  <c r="E21" i="7"/>
  <c r="I25" i="3"/>
  <c r="H12" i="7"/>
  <c r="H20" i="7"/>
  <c r="I36" i="3"/>
  <c r="I17" i="7"/>
  <c r="E23" i="7"/>
  <c r="E22" i="7" s="1"/>
  <c r="E17" i="7"/>
  <c r="I13" i="7"/>
  <c r="I23" i="7"/>
  <c r="I22" i="7" s="1"/>
  <c r="I14" i="7"/>
  <c r="D23" i="7"/>
  <c r="D22" i="7" s="1"/>
  <c r="E19" i="7"/>
  <c r="K74" i="3"/>
  <c r="E20" i="7"/>
  <c r="E18" i="7"/>
  <c r="E13" i="7"/>
  <c r="E12" i="7" s="1"/>
  <c r="E24" i="7"/>
  <c r="D21" i="7"/>
  <c r="I20" i="7"/>
  <c r="H9" i="8"/>
  <c r="H12" i="8"/>
  <c r="H16" i="8"/>
  <c r="G9" i="8"/>
  <c r="G12" i="8"/>
  <c r="G16" i="8"/>
  <c r="L13" i="3"/>
  <c r="K13" i="3"/>
  <c r="I18" i="7"/>
  <c r="H18" i="7"/>
  <c r="J64" i="3"/>
  <c r="D10" i="8"/>
  <c r="E10" i="8"/>
  <c r="F10" i="8"/>
  <c r="C10" i="8"/>
  <c r="C6" i="8" s="1"/>
  <c r="J68" i="3"/>
  <c r="J74" i="3"/>
  <c r="G26" i="7" s="1"/>
  <c r="D18" i="7"/>
  <c r="K61" i="3"/>
  <c r="H21" i="7" s="1"/>
  <c r="J57" i="3"/>
  <c r="G20" i="7" s="1"/>
  <c r="D20" i="7"/>
  <c r="J37" i="3"/>
  <c r="G17" i="7" s="1"/>
  <c r="G14" i="7"/>
  <c r="G13" i="7"/>
  <c r="J34" i="3"/>
  <c r="G15" i="7" s="1"/>
  <c r="D15" i="7"/>
  <c r="D17" i="7"/>
  <c r="D14" i="7"/>
  <c r="D13" i="7"/>
  <c r="G19" i="7"/>
  <c r="D19" i="7"/>
  <c r="J41" i="3"/>
  <c r="G18" i="7" s="1"/>
  <c r="L12" i="3" l="1"/>
  <c r="L11" i="3" s="1"/>
  <c r="I10" i="7"/>
  <c r="K12" i="3"/>
  <c r="K11" i="3" s="1"/>
  <c r="H10" i="7"/>
  <c r="K36" i="3"/>
  <c r="K24" i="3" s="1"/>
  <c r="H26" i="7"/>
  <c r="K67" i="3"/>
  <c r="K66" i="3" s="1"/>
  <c r="I24" i="3"/>
  <c r="I23" i="3" s="1"/>
  <c r="F11" i="7" s="1"/>
  <c r="E16" i="7"/>
  <c r="G25" i="7"/>
  <c r="G24" i="7" s="1"/>
  <c r="I15" i="7"/>
  <c r="I12" i="7" s="1"/>
  <c r="G12" i="7"/>
  <c r="G16" i="7"/>
  <c r="J36" i="3"/>
  <c r="J63" i="3"/>
  <c r="J67" i="3"/>
  <c r="J25" i="3"/>
  <c r="K23" i="3" l="1"/>
  <c r="H11" i="7" s="1"/>
  <c r="D25" i="7"/>
  <c r="D24" i="7" s="1"/>
  <c r="J24" i="3"/>
  <c r="G11" i="1"/>
  <c r="G10" i="1" s="1"/>
  <c r="J66" i="3"/>
  <c r="H19" i="7"/>
  <c r="H16" i="7" s="1"/>
  <c r="K14" i="1"/>
  <c r="H25" i="7"/>
  <c r="H24" i="7" s="1"/>
  <c r="I25" i="7"/>
  <c r="I24" i="7" s="1"/>
  <c r="N69" i="3"/>
  <c r="N55" i="3"/>
  <c r="N48" i="3"/>
  <c r="N42" i="3"/>
  <c r="N45" i="3"/>
  <c r="I19" i="7" l="1"/>
  <c r="J23" i="3"/>
  <c r="J15" i="1"/>
  <c r="J14" i="1"/>
  <c r="G14" i="1"/>
  <c r="F14" i="7"/>
  <c r="F17" i="8"/>
  <c r="D12" i="7"/>
  <c r="G8" i="7" l="1"/>
  <c r="F15" i="8"/>
  <c r="F14" i="8" s="1"/>
  <c r="F13" i="8" s="1"/>
  <c r="G11" i="7"/>
  <c r="J13" i="1"/>
  <c r="L15" i="1"/>
  <c r="K15" i="1"/>
  <c r="K13" i="1" s="1"/>
  <c r="G15" i="1"/>
  <c r="G13" i="1" s="1"/>
  <c r="G16" i="1" s="1"/>
  <c r="H15" i="1"/>
  <c r="F8" i="11"/>
  <c r="F7" i="11" s="1"/>
  <c r="D16" i="7"/>
  <c r="L61" i="3"/>
  <c r="F18" i="7"/>
  <c r="F19" i="7"/>
  <c r="F25" i="7"/>
  <c r="F24" i="7" s="1"/>
  <c r="F17" i="7"/>
  <c r="F20" i="7"/>
  <c r="F13" i="7"/>
  <c r="F12" i="7" s="1"/>
  <c r="C8" i="11" l="1"/>
  <c r="C7" i="11" s="1"/>
  <c r="D11" i="7"/>
  <c r="I21" i="7"/>
  <c r="I16" i="7" s="1"/>
  <c r="L36" i="3"/>
  <c r="L24" i="3" s="1"/>
  <c r="L23" i="3" s="1"/>
  <c r="I11" i="7" s="1"/>
  <c r="H8" i="7"/>
  <c r="G8" i="11"/>
  <c r="G7" i="11" s="1"/>
  <c r="F16" i="7"/>
  <c r="E9" i="7"/>
  <c r="E8" i="7" s="1"/>
  <c r="D9" i="7"/>
  <c r="D8" i="7" s="1"/>
  <c r="F7" i="8"/>
  <c r="F6" i="8" s="1"/>
  <c r="H14" i="1"/>
  <c r="H13" i="1" s="1"/>
  <c r="C17" i="8"/>
  <c r="G17" i="8" s="1"/>
  <c r="G15" i="8" s="1"/>
  <c r="G14" i="8" s="1"/>
  <c r="G13" i="8" s="1"/>
  <c r="C15" i="8" l="1"/>
  <c r="C14" i="8" s="1"/>
  <c r="C13" i="8" s="1"/>
  <c r="L14" i="1"/>
  <c r="L13" i="1" s="1"/>
  <c r="I8" i="7"/>
  <c r="J11" i="1"/>
  <c r="J10" i="1" s="1"/>
  <c r="J16" i="1" s="1"/>
  <c r="G7" i="8"/>
  <c r="G6" i="8" s="1"/>
  <c r="H8" i="11"/>
  <c r="H7" i="11" s="1"/>
  <c r="I14" i="1"/>
  <c r="D17" i="8"/>
  <c r="D15" i="8" s="1"/>
  <c r="I15" i="1"/>
  <c r="I13" i="1" l="1"/>
  <c r="K11" i="1"/>
  <c r="K10" i="1" s="1"/>
  <c r="K16" i="1" s="1"/>
  <c r="K10" i="3"/>
  <c r="H7" i="8"/>
  <c r="H6" i="8" s="1"/>
  <c r="D8" i="11"/>
  <c r="D7" i="11" s="1"/>
  <c r="D14" i="8"/>
  <c r="D13" i="8" s="1"/>
  <c r="F9" i="7"/>
  <c r="F8" i="7" s="1"/>
  <c r="E17" i="8"/>
  <c r="H17" i="8" l="1"/>
  <c r="H15" i="8" s="1"/>
  <c r="H14" i="8" s="1"/>
  <c r="H13" i="8" s="1"/>
  <c r="E15" i="8"/>
  <c r="E14" i="8" s="1"/>
  <c r="E13" i="8" s="1"/>
  <c r="L11" i="1"/>
  <c r="L10" i="1" s="1"/>
  <c r="L16" i="1" s="1"/>
  <c r="L10" i="3"/>
  <c r="E8" i="11"/>
  <c r="E7" i="11" s="1"/>
  <c r="D7" i="8"/>
  <c r="D6" i="8" s="1"/>
  <c r="H11" i="1" l="1"/>
  <c r="H10" i="1" s="1"/>
  <c r="H10" i="3"/>
  <c r="E7" i="8"/>
  <c r="E6" i="8" s="1"/>
  <c r="I11" i="1" l="1"/>
  <c r="I10" i="1" s="1"/>
  <c r="I10" i="3"/>
</calcChain>
</file>

<file path=xl/sharedStrings.xml><?xml version="1.0" encoding="utf-8"?>
<sst xmlns="http://schemas.openxmlformats.org/spreadsheetml/2006/main" count="219" uniqueCount="140">
  <si>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</si>
  <si>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</si>
  <si>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</si>
  <si>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</si>
  <si>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</si>
  <si>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</si>
  <si>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</si>
  <si>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</si>
  <si>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</si>
  <si>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</si>
  <si>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</si>
  <si>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</si>
  <si>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</si>
  <si>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</si>
  <si>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</si>
  <si>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</si>
  <si>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</si>
  <si>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</si>
  <si>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</si>
  <si>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</si>
  <si>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</si>
  <si>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</si>
  <si>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</si>
  <si>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</si>
  <si>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</si>
  <si>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</si>
  <si>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</si>
  <si>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</si>
  <si>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</si>
  <si>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</si>
  <si>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</si>
  <si>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</si>
  <si>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</si>
  <si>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</si>
  <si>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</si>
  <si>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</si>
  <si>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</si>
  <si>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</si>
  <si>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</si>
  <si>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</si>
  <si>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</si>
  <si>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</si>
  <si>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</si>
  <si>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</si>
  <si>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</si>
  <si>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</si>
  <si>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</si>
  <si>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</si>
  <si>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</si>
  <si>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</si>
  <si>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</si>
  <si>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</si>
  <si>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</si>
  <si>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</si>
  <si>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Ostali rashodi za zaposlene</t>
  </si>
  <si>
    <t>Naknade troškova osobama izvan radnog odnosa</t>
  </si>
  <si>
    <t>Usluge telefona, pošte i prijevoza</t>
  </si>
  <si>
    <t>Usluge tekućeg i investicijskog održavanja</t>
  </si>
  <si>
    <t>Usluge promidžbe i informiranja</t>
  </si>
  <si>
    <t>Ostale usluge</t>
  </si>
  <si>
    <t>Komunalne usluge</t>
  </si>
  <si>
    <t>Bankarske usluge i usluge platnog prometa</t>
  </si>
  <si>
    <t xml:space="preserve"> Prihodi od prodaje proizvoda i robe te pruženih usluga, prihodi od donacija te povrati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</si>
  <si>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</si>
  <si>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</si>
  <si>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</si>
  <si>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Stručno usavršavanje zaposlenika</t>
  </si>
  <si>
    <t>Rashodi za materijal i energiju</t>
  </si>
  <si>
    <t>Uredski materijal i ostali materijalni rashodi</t>
  </si>
  <si>
    <t>Rashodi za usluge</t>
  </si>
  <si>
    <t>Intelektualne i osobne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</si>
  <si>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</si>
  <si>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</si>
  <si>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</si>
  <si>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</si>
  <si>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</si>
  <si>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Uređaji, strojevi i oprema za ostale namjene</t>
  </si>
  <si>
    <t>Doprinosi na plaće</t>
  </si>
  <si>
    <t>Naknada za prijevoz</t>
  </si>
  <si>
    <t>Zakupnine i najamnine</t>
  </si>
  <si>
    <t>Zdravstvene i veterinarske usluge</t>
  </si>
  <si>
    <t>Računalne usluge</t>
  </si>
  <si>
    <t>5 Pomoći</t>
  </si>
  <si>
    <t>52 Ostale pomoći i darovnice</t>
  </si>
  <si>
    <t>R.01.001</t>
  </si>
  <si>
    <t>TEKUĆI PROGRAMI</t>
  </si>
  <si>
    <t>NADREĐENI PRORAČUN</t>
  </si>
  <si>
    <t>VLASTITI PRIHODI</t>
  </si>
  <si>
    <t>R.01</t>
  </si>
  <si>
    <t>RASHODI ZA ZAPOSLENE</t>
  </si>
  <si>
    <t>BRUTO PLAĆE</t>
  </si>
  <si>
    <t>OSTALI RASHODI ZA ZAPOSLENE</t>
  </si>
  <si>
    <t>DOPRINOSI NA PLAĆE</t>
  </si>
  <si>
    <t>MATERIJANI RASHODI</t>
  </si>
  <si>
    <t>NAKNADE TROŠKOVA OSOBAMA IZVAN RADNOG ODNOSA</t>
  </si>
  <si>
    <t>RASHODI ZA MATERIJAL I ENERGIJU</t>
  </si>
  <si>
    <t>RASHODI ZA USLUGE</t>
  </si>
  <si>
    <t>OSTALI NESPOMENUTI RASHODI POSLOVANJA</t>
  </si>
  <si>
    <t>NAKNADE TROŠKOVA ZAPOSLENIMA</t>
  </si>
  <si>
    <t>Sitan inventar</t>
  </si>
  <si>
    <t>Reprezentacija</t>
  </si>
  <si>
    <t>Ostali rashodi poslovanja</t>
  </si>
  <si>
    <t>Ulaganja u računalnu opremu</t>
  </si>
  <si>
    <t>Nematerijalna proizvedena imovina</t>
  </si>
  <si>
    <t>Plan za 2024</t>
  </si>
  <si>
    <t>Projekcija za 2025</t>
  </si>
  <si>
    <t>Projekcija za 2026</t>
  </si>
  <si>
    <t>Premije osiguranja</t>
  </si>
  <si>
    <t>Doprinosi za obavezno zdravstveno osiguranje</t>
  </si>
  <si>
    <t>RAČUN FINANCIRANJA PREMA IZVORIMA FINANCIRANJA ZA 2024. I PROJEKCIJE ZA 2025. I 2026. GODINU</t>
  </si>
  <si>
    <t>PLAN PO PROGRAMSKOJ KLASIFIKACIJI ZA 2024. I PROJEKCIJE ZA 2025. I 2026. GODINU</t>
  </si>
  <si>
    <t>RAČUN FINANCIRANJA PREMA EKONOMSKOJ KLASIFIKACIJI ZA 2024. I PROJEKCIJE ZA 2025. I 2026. GODINU</t>
  </si>
  <si>
    <t>PLAN RASHODA PREMA FUNKCIJSKOJ KLASIFIKACIJI ZA 2024. I PROJEKCIJE ZA 2025. I 2026. GODINU</t>
  </si>
  <si>
    <t>PLAN PRIHODA I RASHODA PREMA IZVORIMA FINANCIRANJA ZA 2024. I PROJEKCIJE ZA 2025. I 2026. GODINU</t>
  </si>
  <si>
    <t>PLAN PRIHODA I RASHODA PREMA EKONOMSKOJ KLASIFIKACIJI ZA 2024. I PROJEKCIJE ZA 2025. I 2026. GODINU</t>
  </si>
  <si>
    <t>Prihodi od članarina</t>
  </si>
  <si>
    <t>Prihodi od donacija</t>
  </si>
  <si>
    <t>Prihodi od donacija iz državnog proračuna</t>
  </si>
  <si>
    <t>Knjižnična građa</t>
  </si>
  <si>
    <t>GRADSKA KNJIŽNICA OTOK</t>
  </si>
  <si>
    <t>FINANCIJSKI RASHODI</t>
  </si>
  <si>
    <t>OSTALI FINANCIJSKI RASHODI</t>
  </si>
  <si>
    <t>RASHODI ZA NABAVU PROIZVEDENE DUGOTRAJNE IMOVINE</t>
  </si>
  <si>
    <t>POSTROJENJA I OPREMA</t>
  </si>
  <si>
    <t>NEMATERIJALNA IMOVINA</t>
  </si>
  <si>
    <t>Doprinosi za MIO</t>
  </si>
  <si>
    <t>Porez na dohodak</t>
  </si>
  <si>
    <t>Naknada troškova prehrane</t>
  </si>
  <si>
    <t>REBALANS FINANCIJSKOG PLANA GRADSKE KNJIŽNICE OTOK ZA  2024. GODINU
 S PROJEKCIJOM ZA 2025. I 2026. GODINU</t>
  </si>
  <si>
    <t>Povećanje</t>
  </si>
  <si>
    <t>Smanjenje</t>
  </si>
  <si>
    <t>Plan nakon rebalansa</t>
  </si>
  <si>
    <t>REBALANS FINANCIJSKOG PLANA PRORAČUNSKOG KORISNIKA JEDINICE LOKALNE I PODRUČNE (REGIONALNE) SAMOUPRAVE 
ZA 2024. I PROJEKCIJA ZA 2025. I 2026. GODINU</t>
  </si>
  <si>
    <t>Troškovi dopunskog osiguranja zaposlenih</t>
  </si>
  <si>
    <t>Uredski materijal VLASTITA SREDSTVA</t>
  </si>
  <si>
    <t>Ostali materijal</t>
  </si>
  <si>
    <t>Bibliobus</t>
  </si>
  <si>
    <t>Oprema VLASTITA SREDSTVA</t>
  </si>
  <si>
    <t xml:space="preserve">Oprema </t>
  </si>
  <si>
    <t>Knjižnična građa VLASTITA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</si>
</sst>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.00_-;\-* #,##0.00_-;_-* &quot;-&quot;_-;_-@_-"/>
    <numFmt numFmtId="169" formatCode="#,##0.00;\(#,##0.00\);\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13" fillId="0" borderId="0" xfId="0" applyFont="1"/>
    <xf numFmtId="0" fontId="19" fillId="0" borderId="0" xfId="0" applyFont="1"/>
    <xf numFmtId="0" fontId="19" fillId="0" borderId="3" xfId="0" applyFont="1" applyBorder="1"/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3" fontId="23" fillId="2" borderId="3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 indent="1"/>
    </xf>
    <xf numFmtId="0" fontId="27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7" fillId="2" borderId="3" xfId="0" quotePrefix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23" fillId="0" borderId="0" xfId="1" applyFont="1" applyAlignment="1">
      <alignment horizontal="right" vertical="center" wrapText="1"/>
    </xf>
    <xf numFmtId="43" fontId="20" fillId="3" borderId="3" xfId="1" applyFont="1" applyFill="1" applyBorder="1" applyAlignment="1">
      <alignment horizontal="center" vertical="center" wrapText="1"/>
    </xf>
    <xf numFmtId="43" fontId="19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0" fontId="20" fillId="3" borderId="3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66" fontId="6" fillId="3" borderId="3" xfId="0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6" fontId="33" fillId="0" borderId="3" xfId="1" applyNumberFormat="1" applyFont="1" applyBorder="1" applyAlignment="1">
      <alignment horizontal="right"/>
    </xf>
    <xf numFmtId="166" fontId="19" fillId="0" borderId="3" xfId="1" applyNumberFormat="1" applyFont="1" applyBorder="1" applyAlignment="1">
      <alignment horizontal="right"/>
    </xf>
    <xf numFmtId="49" fontId="20" fillId="3" borderId="3" xfId="1" applyNumberFormat="1" applyFont="1" applyFill="1" applyBorder="1" applyAlignment="1">
      <alignment horizontal="center" vertical="center" wrapText="1"/>
    </xf>
    <xf numFmtId="169" fontId="20" fillId="2" borderId="3" xfId="1" applyNumberFormat="1" applyFont="1" applyFill="1" applyBorder="1" applyAlignment="1">
      <alignment horizontal="right"/>
    </xf>
    <xf numFmtId="169" fontId="20" fillId="2" borderId="3" xfId="0" applyNumberFormat="1" applyFont="1" applyFill="1" applyBorder="1" applyAlignment="1">
      <alignment horizontal="right"/>
    </xf>
    <xf numFmtId="169" fontId="13" fillId="0" borderId="3" xfId="1" applyNumberFormat="1" applyFont="1" applyBorder="1" applyAlignment="1">
      <alignment horizontal="right"/>
    </xf>
    <xf numFmtId="169" fontId="19" fillId="0" borderId="3" xfId="1" applyNumberFormat="1" applyFont="1" applyBorder="1" applyAlignment="1">
      <alignment horizontal="right"/>
    </xf>
    <xf numFmtId="169" fontId="19" fillId="0" borderId="3" xfId="1" applyNumberFormat="1" applyFont="1" applyBorder="1"/>
    <xf numFmtId="169" fontId="23" fillId="2" borderId="3" xfId="0" applyNumberFormat="1" applyFont="1" applyFill="1" applyBorder="1" applyAlignment="1">
      <alignment horizontal="right"/>
    </xf>
    <xf numFmtId="169" fontId="13" fillId="0" borderId="3" xfId="1" applyNumberFormat="1" applyFont="1" applyBorder="1"/>
    <xf numFmtId="169" fontId="23" fillId="2" borderId="3" xfId="1" applyNumberFormat="1" applyFont="1" applyFill="1" applyBorder="1" applyAlignment="1">
      <alignment horizontal="right"/>
    </xf>
    <xf numFmtId="169" fontId="23" fillId="2" borderId="3" xfId="1" applyNumberFormat="1" applyFont="1" applyFill="1" applyBorder="1" applyAlignment="1">
      <alignment horizontal="right" wrapText="1"/>
    </xf>
    <xf numFmtId="169" fontId="20" fillId="2" borderId="3" xfId="1" applyNumberFormat="1" applyFont="1" applyFill="1" applyBorder="1" applyAlignment="1">
      <alignment horizontal="right" wrapText="1"/>
    </xf>
    <xf numFmtId="169" fontId="0" fillId="0" borderId="3" xfId="1" applyNumberFormat="1" applyFont="1" applyBorder="1"/>
    <xf numFmtId="169" fontId="20" fillId="2" borderId="3" xfId="1" applyNumberFormat="1" applyFont="1" applyFill="1" applyBorder="1" applyAlignment="1">
      <alignment horizontal="right" vertical="center"/>
    </xf>
    <xf numFmtId="169" fontId="23" fillId="2" borderId="3" xfId="1" applyNumberFormat="1" applyFont="1" applyFill="1" applyBorder="1" applyAlignment="1">
      <alignment horizontal="right" vertical="center"/>
    </xf>
    <xf numFmtId="169" fontId="1" fillId="0" borderId="3" xfId="1" applyNumberFormat="1" applyFont="1" applyBorder="1" applyAlignment="1">
      <alignment horizontal="right" vertical="center"/>
    </xf>
    <xf numFmtId="169" fontId="0" fillId="0" borderId="3" xfId="1" applyNumberFormat="1" applyFont="1" applyBorder="1" applyAlignment="1">
      <alignment horizontal="right" vertical="center"/>
    </xf>
    <xf numFmtId="166" fontId="33" fillId="3" borderId="3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opLeftCell="A32" workbookViewId="0">
      <selection activeCell="M14" sqref="M14"/>
    </sheetView>
  </sheetViews>
  <sheetFormatPr defaultRowHeight="15" x14ac:dyDescent="0.25"/>
  <cols>
    <col min="6" max="6" width="11" customWidth="1"/>
    <col min="7" max="8" width="13.7109375" customWidth="1"/>
    <col min="9" max="10" width="13.5703125" customWidth="1"/>
    <col min="11" max="11" width="10.42578125" customWidth="1"/>
    <col min="12" max="12" width="10.85546875" customWidth="1"/>
  </cols>
  <sheetData>
    <row r="1" spans="2:12" ht="42" customHeight="1" x14ac:dyDescent="0.25">
      <c r="B1" s="77" t="s">
        <v>128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ht="18" customHeight="1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ht="15.75" customHeight="1" x14ac:dyDescent="0.25">
      <c r="B3" s="78" t="s">
        <v>13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12" ht="9" customHeight="1" x14ac:dyDescent="0.25">
      <c r="B4" s="97"/>
      <c r="C4" s="97"/>
      <c r="D4" s="97"/>
      <c r="E4" s="22"/>
      <c r="F4" s="22"/>
      <c r="G4" s="22"/>
      <c r="H4" s="22"/>
      <c r="I4" s="22"/>
      <c r="J4" s="24"/>
      <c r="K4" s="24"/>
      <c r="L4" s="23"/>
    </row>
    <row r="5" spans="2:12" ht="18" customHeight="1" x14ac:dyDescent="0.25">
      <c r="B5" s="78" t="s">
        <v>47</v>
      </c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2:12" ht="9" customHeight="1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3"/>
    </row>
    <row r="7" spans="2:12" x14ac:dyDescent="0.25">
      <c r="B7" s="91" t="s">
        <v>48</v>
      </c>
      <c r="C7" s="91"/>
      <c r="D7" s="91"/>
      <c r="E7" s="91"/>
      <c r="F7" s="91"/>
      <c r="G7" s="27"/>
      <c r="H7" s="27"/>
      <c r="I7" s="27"/>
      <c r="J7" s="27"/>
      <c r="K7" s="28"/>
      <c r="L7" s="23"/>
    </row>
    <row r="8" spans="2:12" ht="39.75" customHeight="1" x14ac:dyDescent="0.25">
      <c r="B8" s="92" t="s">
        <v>6</v>
      </c>
      <c r="C8" s="93"/>
      <c r="D8" s="93"/>
      <c r="E8" s="93"/>
      <c r="F8" s="94"/>
      <c r="G8" s="41" t="s">
        <v>104</v>
      </c>
      <c r="H8" s="41" t="s">
        <v>129</v>
      </c>
      <c r="I8" s="41" t="s">
        <v>130</v>
      </c>
      <c r="J8" s="41" t="s">
        <v>131</v>
      </c>
      <c r="K8" s="41" t="s">
        <v>105</v>
      </c>
      <c r="L8" s="41" t="s">
        <v>106</v>
      </c>
    </row>
    <row r="9" spans="2:12" s="13" customFormat="1" ht="11.25" x14ac:dyDescent="0.2">
      <c r="B9" s="85">
        <v>1</v>
      </c>
      <c r="C9" s="85"/>
      <c r="D9" s="85"/>
      <c r="E9" s="85"/>
      <c r="F9" s="86"/>
      <c r="G9" s="12">
        <v>2</v>
      </c>
      <c r="H9" s="11">
        <v>3</v>
      </c>
      <c r="I9" s="11">
        <v>4</v>
      </c>
      <c r="J9" s="11">
        <v>5</v>
      </c>
      <c r="K9" s="11">
        <v>6</v>
      </c>
      <c r="L9" s="11">
        <v>7</v>
      </c>
    </row>
    <row r="10" spans="2:12" x14ac:dyDescent="0.25">
      <c r="B10" s="87" t="s">
        <v>0</v>
      </c>
      <c r="C10" s="88"/>
      <c r="D10" s="88"/>
      <c r="E10" s="88"/>
      <c r="F10" s="89"/>
      <c r="G10" s="114">
        <f>G11+G12</f>
        <v>90010.37</v>
      </c>
      <c r="H10" s="114">
        <f t="shared" ref="H10:L10" si="0">H11+H12</f>
        <v>4534.3100000000004</v>
      </c>
      <c r="I10" s="114">
        <f t="shared" si="0"/>
        <v>0</v>
      </c>
      <c r="J10" s="114">
        <f t="shared" si="0"/>
        <v>94544.68</v>
      </c>
      <c r="K10" s="114">
        <f t="shared" si="0"/>
        <v>81840</v>
      </c>
      <c r="L10" s="114">
        <f t="shared" si="0"/>
        <v>82132</v>
      </c>
    </row>
    <row r="11" spans="2:12" x14ac:dyDescent="0.25">
      <c r="B11" s="90" t="s">
        <v>40</v>
      </c>
      <c r="C11" s="81"/>
      <c r="D11" s="81"/>
      <c r="E11" s="81"/>
      <c r="F11" s="83"/>
      <c r="G11" s="115">
        <f>' Račun prihoda i rashoda'!G11</f>
        <v>90010.37</v>
      </c>
      <c r="H11" s="115">
        <f>' Račun prihoda i rashoda'!H11</f>
        <v>4534.3100000000004</v>
      </c>
      <c r="I11" s="115">
        <f>' Račun prihoda i rashoda'!I11</f>
        <v>0</v>
      </c>
      <c r="J11" s="115">
        <f>' Račun prihoda i rashoda'!J11</f>
        <v>94544.68</v>
      </c>
      <c r="K11" s="115">
        <f>' Račun prihoda i rashoda'!K11</f>
        <v>81840</v>
      </c>
      <c r="L11" s="115">
        <f>' Račun prihoda i rashoda'!L11</f>
        <v>82132</v>
      </c>
    </row>
    <row r="12" spans="2:12" x14ac:dyDescent="0.25">
      <c r="B12" s="82" t="s">
        <v>45</v>
      </c>
      <c r="C12" s="83"/>
      <c r="D12" s="83"/>
      <c r="E12" s="83"/>
      <c r="F12" s="83"/>
      <c r="G12" s="115"/>
      <c r="H12" s="115"/>
      <c r="I12" s="115"/>
      <c r="J12" s="115"/>
      <c r="K12" s="115"/>
      <c r="L12" s="115"/>
    </row>
    <row r="13" spans="2:12" x14ac:dyDescent="0.25">
      <c r="B13" s="10" t="s">
        <v>1</v>
      </c>
      <c r="C13" s="19"/>
      <c r="D13" s="19"/>
      <c r="E13" s="19"/>
      <c r="F13" s="19"/>
      <c r="G13" s="114">
        <f>G14+G15</f>
        <v>90010.37</v>
      </c>
      <c r="H13" s="114">
        <f>H14+H15</f>
        <v>18859.600000000002</v>
      </c>
      <c r="I13" s="114">
        <f>I14+I15</f>
        <v>14325.29</v>
      </c>
      <c r="J13" s="114">
        <f t="shared" ref="J13:L13" si="1">J14+J15</f>
        <v>94544.68</v>
      </c>
      <c r="K13" s="114">
        <f t="shared" si="1"/>
        <v>81840</v>
      </c>
      <c r="L13" s="114">
        <f t="shared" si="1"/>
        <v>82132</v>
      </c>
    </row>
    <row r="14" spans="2:12" x14ac:dyDescent="0.25">
      <c r="B14" s="80" t="s">
        <v>41</v>
      </c>
      <c r="C14" s="81"/>
      <c r="D14" s="81"/>
      <c r="E14" s="81"/>
      <c r="F14" s="81"/>
      <c r="G14" s="115">
        <f>' Račun prihoda i rashoda'!G24</f>
        <v>77898.37</v>
      </c>
      <c r="H14" s="115">
        <f>' Račun prihoda i rashoda'!H24</f>
        <v>12595.420000000002</v>
      </c>
      <c r="I14" s="115">
        <f>' Račun prihoda i rashoda'!I24</f>
        <v>13108.83</v>
      </c>
      <c r="J14" s="115">
        <f>' Račun prihoda i rashoda'!J24</f>
        <v>77384.959999999992</v>
      </c>
      <c r="K14" s="115">
        <f>' Račun prihoda i rashoda'!K24</f>
        <v>76238</v>
      </c>
      <c r="L14" s="115">
        <f>' Račun prihoda i rashoda'!L24</f>
        <v>71066</v>
      </c>
    </row>
    <row r="15" spans="2:12" x14ac:dyDescent="0.25">
      <c r="B15" s="82" t="s">
        <v>42</v>
      </c>
      <c r="C15" s="83"/>
      <c r="D15" s="83"/>
      <c r="E15" s="83"/>
      <c r="F15" s="83"/>
      <c r="G15" s="115">
        <f>' Račun prihoda i rashoda'!G66</f>
        <v>12112</v>
      </c>
      <c r="H15" s="115">
        <f>' Račun prihoda i rashoda'!H66</f>
        <v>6264.1799999999994</v>
      </c>
      <c r="I15" s="115">
        <f>' Račun prihoda i rashoda'!I66</f>
        <v>1216.46</v>
      </c>
      <c r="J15" s="115">
        <f>' Račun prihoda i rashoda'!J66</f>
        <v>17159.719999999998</v>
      </c>
      <c r="K15" s="115">
        <f>' Račun prihoda i rashoda'!K66</f>
        <v>5602</v>
      </c>
      <c r="L15" s="115">
        <f>' Račun prihoda i rashoda'!L66</f>
        <v>11066</v>
      </c>
    </row>
    <row r="16" spans="2:12" x14ac:dyDescent="0.25">
      <c r="B16" s="96" t="s">
        <v>49</v>
      </c>
      <c r="C16" s="88"/>
      <c r="D16" s="88"/>
      <c r="E16" s="88"/>
      <c r="F16" s="88"/>
      <c r="G16" s="116">
        <f t="shared" ref="G16:L16" si="2">G10-G13</f>
        <v>0</v>
      </c>
      <c r="H16" s="134"/>
      <c r="I16" s="134"/>
      <c r="J16" s="116">
        <f t="shared" si="2"/>
        <v>0</v>
      </c>
      <c r="K16" s="116">
        <f t="shared" si="2"/>
        <v>0</v>
      </c>
      <c r="L16" s="116">
        <f t="shared" si="2"/>
        <v>0</v>
      </c>
    </row>
    <row r="17" spans="1:43" ht="18" x14ac:dyDescent="0.25">
      <c r="B17" s="22"/>
      <c r="C17" s="29"/>
      <c r="D17" s="29"/>
      <c r="E17" s="29"/>
      <c r="F17" s="29"/>
      <c r="G17" s="29"/>
      <c r="H17" s="29"/>
      <c r="I17" s="30"/>
      <c r="J17" s="30"/>
      <c r="K17" s="30"/>
      <c r="L17" s="30"/>
    </row>
    <row r="18" spans="1:43" ht="18" customHeight="1" x14ac:dyDescent="0.25">
      <c r="B18" s="91" t="s">
        <v>50</v>
      </c>
      <c r="C18" s="91"/>
      <c r="D18" s="91"/>
      <c r="E18" s="91"/>
      <c r="F18" s="91"/>
      <c r="G18" s="29"/>
      <c r="H18" s="29"/>
      <c r="I18" s="30"/>
      <c r="J18" s="30"/>
      <c r="K18" s="30"/>
      <c r="L18" s="30"/>
    </row>
    <row r="19" spans="1:43" ht="40.5" customHeight="1" x14ac:dyDescent="0.25">
      <c r="B19" s="92" t="s">
        <v>6</v>
      </c>
      <c r="C19" s="93"/>
      <c r="D19" s="93"/>
      <c r="E19" s="93"/>
      <c r="F19" s="94"/>
      <c r="G19" s="41" t="s">
        <v>104</v>
      </c>
      <c r="H19" s="41" t="s">
        <v>129</v>
      </c>
      <c r="I19" s="41" t="s">
        <v>130</v>
      </c>
      <c r="J19" s="41" t="s">
        <v>131</v>
      </c>
      <c r="K19" s="41" t="s">
        <v>105</v>
      </c>
      <c r="L19" s="41" t="s">
        <v>106</v>
      </c>
    </row>
    <row r="20" spans="1:43" s="13" customFormat="1" x14ac:dyDescent="0.25">
      <c r="B20" s="85">
        <v>1</v>
      </c>
      <c r="C20" s="85"/>
      <c r="D20" s="85"/>
      <c r="E20" s="85"/>
      <c r="F20" s="86"/>
      <c r="G20" s="12">
        <v>2</v>
      </c>
      <c r="H20" s="11">
        <v>3</v>
      </c>
      <c r="I20" s="11">
        <v>4</v>
      </c>
      <c r="J20" s="11">
        <v>5</v>
      </c>
      <c r="K20" s="11">
        <v>6</v>
      </c>
      <c r="L20" s="11">
        <v>7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24" customHeight="1" x14ac:dyDescent="0.25">
      <c r="A21" s="13"/>
      <c r="B21" s="90" t="s">
        <v>43</v>
      </c>
      <c r="C21" s="101"/>
      <c r="D21" s="101"/>
      <c r="E21" s="101"/>
      <c r="F21" s="102"/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</row>
    <row r="22" spans="1:43" ht="25.5" customHeight="1" x14ac:dyDescent="0.25">
      <c r="A22" s="13"/>
      <c r="B22" s="90" t="s">
        <v>44</v>
      </c>
      <c r="C22" s="81"/>
      <c r="D22" s="81"/>
      <c r="E22" s="81"/>
      <c r="F22" s="81"/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</row>
    <row r="23" spans="1:43" s="20" customFormat="1" ht="15" customHeight="1" x14ac:dyDescent="0.25">
      <c r="A23" s="13"/>
      <c r="B23" s="98" t="s">
        <v>46</v>
      </c>
      <c r="C23" s="99"/>
      <c r="D23" s="99"/>
      <c r="E23" s="99"/>
      <c r="F23" s="100"/>
      <c r="G23" s="114"/>
      <c r="H23" s="114"/>
      <c r="I23" s="114"/>
      <c r="J23" s="114"/>
      <c r="K23" s="117">
        <v>0</v>
      </c>
      <c r="L23" s="117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0" customFormat="1" ht="24" customHeight="1" x14ac:dyDescent="0.25">
      <c r="A24" s="13"/>
      <c r="B24" s="98" t="s">
        <v>51</v>
      </c>
      <c r="C24" s="99"/>
      <c r="D24" s="99"/>
      <c r="E24" s="99"/>
      <c r="F24" s="100"/>
      <c r="G24" s="114"/>
      <c r="H24" s="114"/>
      <c r="I24" s="114"/>
      <c r="J24" s="114"/>
      <c r="K24" s="117">
        <v>0</v>
      </c>
      <c r="L24" s="117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27" customHeight="1" x14ac:dyDescent="0.25">
      <c r="A25" s="13"/>
      <c r="B25" s="96" t="s">
        <v>52</v>
      </c>
      <c r="C25" s="88"/>
      <c r="D25" s="88"/>
      <c r="E25" s="88"/>
      <c r="F25" s="88"/>
      <c r="G25" s="114"/>
      <c r="H25" s="114"/>
      <c r="I25" s="114"/>
      <c r="J25" s="114"/>
      <c r="K25" s="117">
        <v>0</v>
      </c>
      <c r="L25" s="117">
        <v>0</v>
      </c>
    </row>
    <row r="26" spans="1:43" ht="15.75" x14ac:dyDescent="0.25">
      <c r="B26" s="31"/>
      <c r="C26" s="32"/>
      <c r="D26" s="32"/>
      <c r="E26" s="32"/>
      <c r="F26" s="32"/>
      <c r="G26" s="33"/>
      <c r="H26" s="33"/>
      <c r="I26" s="33"/>
      <c r="J26" s="33"/>
      <c r="K26" s="33"/>
      <c r="L26" s="23"/>
    </row>
    <row r="27" spans="1:43" ht="15.75" x14ac:dyDescent="0.25">
      <c r="B27" s="7"/>
      <c r="C27" s="8"/>
      <c r="D27" s="8"/>
      <c r="E27" s="8"/>
      <c r="F27" s="8"/>
      <c r="G27" s="9"/>
      <c r="H27" s="9"/>
      <c r="I27" s="9"/>
      <c r="J27" s="9"/>
      <c r="K27" s="9"/>
    </row>
    <row r="28" spans="1:43" ht="42" customHeight="1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</row>
    <row r="29" spans="1:43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43" ht="15" customHeight="1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</row>
    <row r="31" spans="1:43" ht="36.75" customHeight="1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spans="1:43" x14ac:dyDescent="0.25"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2:12" ht="15" customHeight="1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</row>
    <row r="34" spans="2:12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</row>
  </sheetData>
  <mergeCells count="26">
    <mergeCell ref="B33:L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32:F32"/>
    <mergeCell ref="G32:K32"/>
    <mergeCell ref="B14:F14"/>
    <mergeCell ref="B15:F15"/>
    <mergeCell ref="B28:L28"/>
    <mergeCell ref="B30:L31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75"/>
  <sheetViews>
    <sheetView tabSelected="1" topLeftCell="B62" zoomScale="130" zoomScaleNormal="130" workbookViewId="0">
      <selection activeCell="J16" sqref="J16"/>
    </sheetView>
  </sheetViews>
  <sheetFormatPr defaultRowHeight="15" x14ac:dyDescent="0.25"/>
  <cols>
    <col min="1" max="2" width="3.42578125" customWidth="1"/>
    <col min="3" max="3" width="4.140625" customWidth="1"/>
    <col min="4" max="4" width="5.42578125" bestFit="1" customWidth="1"/>
    <col min="5" max="5" width="5.42578125" customWidth="1"/>
    <col min="6" max="6" width="44.7109375" customWidth="1"/>
    <col min="7" max="7" width="10.7109375" customWidth="1"/>
    <col min="8" max="8" width="9.28515625" customWidth="1"/>
    <col min="9" max="9" width="10.140625" customWidth="1"/>
    <col min="10" max="10" width="11.140625" style="75" customWidth="1"/>
    <col min="11" max="11" width="8.85546875" customWidth="1"/>
    <col min="12" max="12" width="9" customWidth="1"/>
    <col min="14" max="14" width="0" hidden="1" customWidth="1"/>
  </cols>
  <sheetData>
    <row r="1" spans="2:14" ht="33.75" customHeight="1" x14ac:dyDescent="0.25">
      <c r="B1" s="103" t="s">
        <v>132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4" s="36" customFormat="1" ht="15.75" customHeight="1" x14ac:dyDescent="0.2">
      <c r="B2" s="107" t="s">
        <v>13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4" s="36" customFormat="1" ht="6" customHeight="1" x14ac:dyDescent="0.2">
      <c r="B3" s="69"/>
      <c r="C3" s="69"/>
      <c r="D3" s="69"/>
      <c r="E3" s="69"/>
      <c r="F3" s="69"/>
      <c r="G3" s="69"/>
      <c r="H3" s="69"/>
      <c r="I3" s="69"/>
      <c r="J3" s="72"/>
      <c r="K3" s="62"/>
    </row>
    <row r="4" spans="2:14" s="36" customFormat="1" ht="16.5" customHeight="1" x14ac:dyDescent="0.2">
      <c r="B4" s="107" t="s">
        <v>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4" s="36" customFormat="1" ht="6" customHeight="1" x14ac:dyDescent="0.2">
      <c r="B5" s="69"/>
      <c r="C5" s="69"/>
      <c r="D5" s="69"/>
      <c r="E5" s="69"/>
      <c r="F5" s="69"/>
      <c r="G5" s="69"/>
      <c r="H5" s="69"/>
      <c r="I5" s="69"/>
      <c r="J5" s="72"/>
      <c r="K5" s="62"/>
    </row>
    <row r="6" spans="2:14" s="36" customFormat="1" ht="15.75" customHeight="1" x14ac:dyDescent="0.2">
      <c r="B6" s="107" t="s">
        <v>114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2:14" ht="9.75" customHeight="1" x14ac:dyDescent="0.25">
      <c r="B7" s="61"/>
      <c r="C7" s="61"/>
      <c r="D7" s="61"/>
      <c r="E7" s="61"/>
      <c r="F7" s="61"/>
      <c r="G7" s="61"/>
      <c r="H7" s="61"/>
      <c r="I7" s="61"/>
      <c r="J7" s="72"/>
      <c r="K7" s="62"/>
    </row>
    <row r="8" spans="2:14" s="34" customFormat="1" ht="25.5" x14ac:dyDescent="0.25">
      <c r="B8" s="104" t="s">
        <v>6</v>
      </c>
      <c r="C8" s="105"/>
      <c r="D8" s="105"/>
      <c r="E8" s="105"/>
      <c r="F8" s="106"/>
      <c r="G8" s="73" t="s">
        <v>104</v>
      </c>
      <c r="H8" s="41" t="s">
        <v>129</v>
      </c>
      <c r="I8" s="41" t="s">
        <v>130</v>
      </c>
      <c r="J8" s="73" t="s">
        <v>131</v>
      </c>
      <c r="K8" s="41" t="s">
        <v>105</v>
      </c>
      <c r="L8" s="41" t="s">
        <v>106</v>
      </c>
    </row>
    <row r="9" spans="2:14" ht="16.5" customHeight="1" x14ac:dyDescent="0.25">
      <c r="B9" s="104">
        <v>1</v>
      </c>
      <c r="C9" s="105"/>
      <c r="D9" s="105"/>
      <c r="E9" s="105"/>
      <c r="F9" s="106"/>
      <c r="G9" s="41">
        <v>2</v>
      </c>
      <c r="H9" s="41">
        <v>3</v>
      </c>
      <c r="I9" s="41">
        <v>4</v>
      </c>
      <c r="J9" s="76">
        <v>5</v>
      </c>
      <c r="K9" s="41">
        <v>6</v>
      </c>
      <c r="L9" s="41">
        <v>7</v>
      </c>
    </row>
    <row r="10" spans="2:14" s="35" customFormat="1" ht="12.75" x14ac:dyDescent="0.2">
      <c r="B10" s="48"/>
      <c r="C10" s="48"/>
      <c r="D10" s="48"/>
      <c r="E10" s="48"/>
      <c r="F10" s="48" t="s">
        <v>18</v>
      </c>
      <c r="G10" s="119">
        <f t="shared" ref="G10:L10" si="0">G11</f>
        <v>90010.37</v>
      </c>
      <c r="H10" s="120">
        <f t="shared" si="0"/>
        <v>4534.3100000000004</v>
      </c>
      <c r="I10" s="120">
        <f t="shared" si="0"/>
        <v>0</v>
      </c>
      <c r="J10" s="119">
        <f t="shared" si="0"/>
        <v>94544.68</v>
      </c>
      <c r="K10" s="120">
        <f t="shared" si="0"/>
        <v>81840</v>
      </c>
      <c r="L10" s="120">
        <f t="shared" si="0"/>
        <v>82132</v>
      </c>
    </row>
    <row r="11" spans="2:14" s="35" customFormat="1" ht="15.75" customHeight="1" x14ac:dyDescent="0.2">
      <c r="B11" s="48">
        <v>6</v>
      </c>
      <c r="C11" s="48"/>
      <c r="D11" s="48"/>
      <c r="E11" s="48"/>
      <c r="F11" s="48" t="s">
        <v>2</v>
      </c>
      <c r="G11" s="119">
        <f t="shared" ref="G11" si="1">G12+G17</f>
        <v>90010.37</v>
      </c>
      <c r="H11" s="120">
        <f t="shared" ref="H11:L11" si="2">H12+H17</f>
        <v>4534.3100000000004</v>
      </c>
      <c r="I11" s="120">
        <f t="shared" si="2"/>
        <v>0</v>
      </c>
      <c r="J11" s="119">
        <f t="shared" si="2"/>
        <v>94544.68</v>
      </c>
      <c r="K11" s="120">
        <f t="shared" si="2"/>
        <v>81840</v>
      </c>
      <c r="L11" s="120">
        <f t="shared" si="2"/>
        <v>82132</v>
      </c>
    </row>
    <row r="12" spans="2:14" s="35" customFormat="1" ht="38.25" x14ac:dyDescent="0.2">
      <c r="B12" s="46"/>
      <c r="C12" s="46">
        <v>66</v>
      </c>
      <c r="D12" s="63"/>
      <c r="E12" s="63"/>
      <c r="F12" s="48" t="s">
        <v>62</v>
      </c>
      <c r="G12" s="121">
        <f t="shared" ref="G12" si="3">G13+G15</f>
        <v>6636</v>
      </c>
      <c r="H12" s="121">
        <f t="shared" ref="H12:L12" si="4">H13+H15</f>
        <v>4088.19</v>
      </c>
      <c r="I12" s="121">
        <f t="shared" si="4"/>
        <v>0</v>
      </c>
      <c r="J12" s="121">
        <f t="shared" si="4"/>
        <v>10724.19</v>
      </c>
      <c r="K12" s="121">
        <f t="shared" si="4"/>
        <v>5840</v>
      </c>
      <c r="L12" s="121">
        <f t="shared" si="4"/>
        <v>6132</v>
      </c>
    </row>
    <row r="13" spans="2:14" s="35" customFormat="1" ht="12.75" x14ac:dyDescent="0.2">
      <c r="B13" s="46"/>
      <c r="C13" s="46"/>
      <c r="D13" s="63">
        <v>661</v>
      </c>
      <c r="E13" s="63"/>
      <c r="F13" s="48" t="s">
        <v>19</v>
      </c>
      <c r="G13" s="121">
        <f t="shared" ref="G13:L13" si="5">SUM(G14)</f>
        <v>664</v>
      </c>
      <c r="H13" s="121">
        <f t="shared" si="5"/>
        <v>0</v>
      </c>
      <c r="I13" s="121">
        <f t="shared" si="5"/>
        <v>0</v>
      </c>
      <c r="J13" s="121">
        <f t="shared" si="5"/>
        <v>664</v>
      </c>
      <c r="K13" s="121">
        <f t="shared" si="5"/>
        <v>730</v>
      </c>
      <c r="L13" s="121">
        <f t="shared" si="5"/>
        <v>767</v>
      </c>
    </row>
    <row r="14" spans="2:14" s="36" customFormat="1" ht="12.75" x14ac:dyDescent="0.2">
      <c r="B14" s="45"/>
      <c r="C14" s="46"/>
      <c r="D14" s="47"/>
      <c r="E14" s="45">
        <v>6615</v>
      </c>
      <c r="F14" s="36" t="s">
        <v>115</v>
      </c>
      <c r="G14" s="122">
        <v>664</v>
      </c>
      <c r="H14" s="122">
        <v>0</v>
      </c>
      <c r="I14" s="122">
        <v>0</v>
      </c>
      <c r="J14" s="122">
        <f>G14+H14-I14</f>
        <v>664</v>
      </c>
      <c r="K14" s="123">
        <v>730</v>
      </c>
      <c r="L14" s="123">
        <v>767</v>
      </c>
      <c r="N14" s="36">
        <v>2870000</v>
      </c>
    </row>
    <row r="15" spans="2:14" s="35" customFormat="1" ht="12.75" x14ac:dyDescent="0.2">
      <c r="B15" s="46"/>
      <c r="C15" s="46"/>
      <c r="D15" s="63">
        <v>636</v>
      </c>
      <c r="E15" s="63"/>
      <c r="F15" s="48" t="s">
        <v>116</v>
      </c>
      <c r="G15" s="121">
        <f t="shared" ref="G15:L15" si="6">SUM(G16)</f>
        <v>5972</v>
      </c>
      <c r="H15" s="121">
        <f t="shared" si="6"/>
        <v>4088.19</v>
      </c>
      <c r="I15" s="121">
        <f t="shared" si="6"/>
        <v>0</v>
      </c>
      <c r="J15" s="121">
        <f t="shared" si="6"/>
        <v>10060.19</v>
      </c>
      <c r="K15" s="121">
        <f t="shared" si="6"/>
        <v>5110</v>
      </c>
      <c r="L15" s="121">
        <f t="shared" si="6"/>
        <v>5365</v>
      </c>
    </row>
    <row r="16" spans="2:14" s="36" customFormat="1" ht="12.75" x14ac:dyDescent="0.2">
      <c r="B16" s="45"/>
      <c r="C16" s="46"/>
      <c r="D16" s="47"/>
      <c r="E16" s="45">
        <v>6361</v>
      </c>
      <c r="F16" s="36" t="s">
        <v>117</v>
      </c>
      <c r="G16" s="122">
        <v>5972</v>
      </c>
      <c r="H16" s="122">
        <v>4088.19</v>
      </c>
      <c r="I16" s="122">
        <v>0</v>
      </c>
      <c r="J16" s="122">
        <f>G16+H16-I16</f>
        <v>10060.19</v>
      </c>
      <c r="K16" s="123">
        <v>5110</v>
      </c>
      <c r="L16" s="123">
        <v>5365</v>
      </c>
      <c r="N16" s="36">
        <v>2870000</v>
      </c>
    </row>
    <row r="17" spans="2:14" s="35" customFormat="1" ht="25.5" x14ac:dyDescent="0.2">
      <c r="B17" s="46"/>
      <c r="C17" s="46">
        <v>67</v>
      </c>
      <c r="D17" s="63"/>
      <c r="E17" s="63"/>
      <c r="F17" s="48" t="s">
        <v>63</v>
      </c>
      <c r="G17" s="119">
        <f t="shared" ref="G17:L17" si="7">G18</f>
        <v>83374.37</v>
      </c>
      <c r="H17" s="120">
        <f t="shared" si="7"/>
        <v>446.12</v>
      </c>
      <c r="I17" s="120">
        <f t="shared" si="7"/>
        <v>0</v>
      </c>
      <c r="J17" s="119">
        <f t="shared" si="7"/>
        <v>83820.489999999991</v>
      </c>
      <c r="K17" s="120">
        <f t="shared" si="7"/>
        <v>76000</v>
      </c>
      <c r="L17" s="120">
        <f t="shared" si="7"/>
        <v>76000</v>
      </c>
    </row>
    <row r="18" spans="2:14" s="35" customFormat="1" ht="25.5" x14ac:dyDescent="0.2">
      <c r="B18" s="46"/>
      <c r="C18" s="46"/>
      <c r="D18" s="63">
        <v>671</v>
      </c>
      <c r="E18" s="63"/>
      <c r="F18" s="48" t="s">
        <v>64</v>
      </c>
      <c r="G18" s="119">
        <f t="shared" ref="G18:L18" si="8">SUM(G19)</f>
        <v>83374.37</v>
      </c>
      <c r="H18" s="120">
        <f t="shared" si="8"/>
        <v>446.12</v>
      </c>
      <c r="I18" s="120">
        <f t="shared" si="8"/>
        <v>0</v>
      </c>
      <c r="J18" s="119">
        <f t="shared" si="8"/>
        <v>83820.489999999991</v>
      </c>
      <c r="K18" s="120">
        <f t="shared" si="8"/>
        <v>76000</v>
      </c>
      <c r="L18" s="120">
        <f t="shared" si="8"/>
        <v>76000</v>
      </c>
    </row>
    <row r="19" spans="2:14" s="36" customFormat="1" ht="25.5" x14ac:dyDescent="0.2">
      <c r="B19" s="45"/>
      <c r="C19" s="45"/>
      <c r="D19" s="47"/>
      <c r="E19" s="45">
        <v>6711</v>
      </c>
      <c r="F19" s="54" t="s">
        <v>65</v>
      </c>
      <c r="G19" s="122">
        <f>81799.12+1575.25</f>
        <v>83374.37</v>
      </c>
      <c r="H19" s="124">
        <v>446.12</v>
      </c>
      <c r="I19" s="124">
        <v>0</v>
      </c>
      <c r="J19" s="122">
        <f>G19+H19-I19</f>
        <v>83820.489999999991</v>
      </c>
      <c r="K19" s="123">
        <v>76000</v>
      </c>
      <c r="L19" s="123">
        <v>76000</v>
      </c>
      <c r="N19" s="36">
        <v>1860000</v>
      </c>
    </row>
    <row r="20" spans="2:14" s="36" customFormat="1" ht="15.75" customHeight="1" x14ac:dyDescent="0.2">
      <c r="J20" s="74"/>
    </row>
    <row r="21" spans="2:14" s="70" customFormat="1" ht="25.5" x14ac:dyDescent="0.25">
      <c r="B21" s="104" t="s">
        <v>6</v>
      </c>
      <c r="C21" s="105"/>
      <c r="D21" s="105"/>
      <c r="E21" s="105"/>
      <c r="F21" s="106"/>
      <c r="G21" s="73" t="s">
        <v>104</v>
      </c>
      <c r="H21" s="41" t="s">
        <v>129</v>
      </c>
      <c r="I21" s="41" t="s">
        <v>130</v>
      </c>
      <c r="J21" s="73" t="s">
        <v>131</v>
      </c>
      <c r="K21" s="41" t="s">
        <v>105</v>
      </c>
      <c r="L21" s="41" t="s">
        <v>106</v>
      </c>
    </row>
    <row r="22" spans="2:14" s="36" customFormat="1" ht="12.75" customHeight="1" x14ac:dyDescent="0.2">
      <c r="B22" s="104">
        <v>1</v>
      </c>
      <c r="C22" s="105"/>
      <c r="D22" s="105"/>
      <c r="E22" s="105"/>
      <c r="F22" s="106"/>
      <c r="G22" s="41">
        <v>2</v>
      </c>
      <c r="H22" s="41">
        <v>3</v>
      </c>
      <c r="I22" s="41">
        <v>4</v>
      </c>
      <c r="J22" s="118">
        <v>5</v>
      </c>
      <c r="K22" s="41">
        <v>6</v>
      </c>
      <c r="L22" s="41">
        <v>7</v>
      </c>
    </row>
    <row r="23" spans="2:14" s="35" customFormat="1" ht="12.75" x14ac:dyDescent="0.2">
      <c r="B23" s="48"/>
      <c r="C23" s="48"/>
      <c r="D23" s="48"/>
      <c r="E23" s="48"/>
      <c r="F23" s="48" t="s">
        <v>7</v>
      </c>
      <c r="G23" s="119">
        <f>G24+G66</f>
        <v>90010.37</v>
      </c>
      <c r="H23" s="120">
        <f>H24+H66</f>
        <v>18859.600000000002</v>
      </c>
      <c r="I23" s="120">
        <f>I24+I66</f>
        <v>14325.29</v>
      </c>
      <c r="J23" s="119">
        <f>J24+J66</f>
        <v>94544.68</v>
      </c>
      <c r="K23" s="120">
        <f>K24+K66</f>
        <v>81840</v>
      </c>
      <c r="L23" s="120">
        <f>L24+L66</f>
        <v>82132</v>
      </c>
    </row>
    <row r="24" spans="2:14" s="35" customFormat="1" ht="12.75" x14ac:dyDescent="0.2">
      <c r="B24" s="48">
        <v>3</v>
      </c>
      <c r="C24" s="48"/>
      <c r="D24" s="48"/>
      <c r="E24" s="48"/>
      <c r="F24" s="48" t="s">
        <v>3</v>
      </c>
      <c r="G24" s="119">
        <f>G25+G36+G63</f>
        <v>77898.37</v>
      </c>
      <c r="H24" s="120">
        <f>H25+H36+H63</f>
        <v>12595.420000000002</v>
      </c>
      <c r="I24" s="120">
        <f>I25+I36+I63</f>
        <v>13108.83</v>
      </c>
      <c r="J24" s="119">
        <f>J25+J36+J63</f>
        <v>77384.959999999992</v>
      </c>
      <c r="K24" s="120">
        <f>K25+K36+K63</f>
        <v>76238</v>
      </c>
      <c r="L24" s="120">
        <f>L25+L36+L63</f>
        <v>71066</v>
      </c>
    </row>
    <row r="25" spans="2:14" s="35" customFormat="1" ht="12.75" x14ac:dyDescent="0.2">
      <c r="B25" s="48"/>
      <c r="C25" s="48">
        <v>31</v>
      </c>
      <c r="D25" s="48"/>
      <c r="E25" s="48"/>
      <c r="F25" s="48" t="s">
        <v>4</v>
      </c>
      <c r="G25" s="119">
        <f>G26+G30+G34</f>
        <v>51617.450000000004</v>
      </c>
      <c r="H25" s="120">
        <f>H26+H30+H34</f>
        <v>7006.2400000000007</v>
      </c>
      <c r="I25" s="120">
        <f>I26+I30+I34</f>
        <v>1200</v>
      </c>
      <c r="J25" s="119">
        <f>J26+J30+J34</f>
        <v>57423.69</v>
      </c>
      <c r="K25" s="120">
        <f>K26+K30+K34</f>
        <v>56730</v>
      </c>
      <c r="L25" s="120">
        <f>L26+L30+L34</f>
        <v>56890</v>
      </c>
    </row>
    <row r="26" spans="2:14" s="35" customFormat="1" ht="12.75" x14ac:dyDescent="0.2">
      <c r="B26" s="46"/>
      <c r="C26" s="46"/>
      <c r="D26" s="46">
        <v>311</v>
      </c>
      <c r="E26" s="46"/>
      <c r="F26" s="46" t="s">
        <v>21</v>
      </c>
      <c r="G26" s="119">
        <f>SUM(G27:G29)</f>
        <v>39701.760000000002</v>
      </c>
      <c r="H26" s="120">
        <f t="shared" ref="H26:I26" si="9">SUM(H27:H29)</f>
        <v>3936.1100000000006</v>
      </c>
      <c r="I26" s="120">
        <f t="shared" si="9"/>
        <v>0</v>
      </c>
      <c r="J26" s="119">
        <f>SUM(J27:J29)</f>
        <v>43637.87</v>
      </c>
      <c r="K26" s="120">
        <f t="shared" ref="K26:L26" si="10">SUM(K27:K29)</f>
        <v>44000</v>
      </c>
      <c r="L26" s="120">
        <f t="shared" si="10"/>
        <v>44000</v>
      </c>
    </row>
    <row r="27" spans="2:14" s="36" customFormat="1" ht="12.75" x14ac:dyDescent="0.2">
      <c r="B27" s="45"/>
      <c r="C27" s="45"/>
      <c r="D27" s="45"/>
      <c r="E27" s="45">
        <v>3111</v>
      </c>
      <c r="F27" s="45" t="s">
        <v>22</v>
      </c>
      <c r="G27" s="122">
        <v>29039.64</v>
      </c>
      <c r="H27" s="124">
        <v>2986.01</v>
      </c>
      <c r="I27" s="124">
        <v>0</v>
      </c>
      <c r="J27" s="122">
        <f>G27+H27-I27</f>
        <v>32025.65</v>
      </c>
      <c r="K27" s="122">
        <v>44000</v>
      </c>
      <c r="L27" s="122">
        <v>44000</v>
      </c>
    </row>
    <row r="28" spans="2:14" s="36" customFormat="1" ht="12.75" x14ac:dyDescent="0.2">
      <c r="B28" s="45"/>
      <c r="C28" s="45"/>
      <c r="D28" s="45"/>
      <c r="E28" s="45">
        <v>3111</v>
      </c>
      <c r="F28" s="45" t="s">
        <v>125</v>
      </c>
      <c r="G28" s="122">
        <v>7939.32</v>
      </c>
      <c r="H28" s="124">
        <v>378.11</v>
      </c>
      <c r="I28" s="124">
        <v>0</v>
      </c>
      <c r="J28" s="122">
        <f>G28+H28-I28</f>
        <v>8317.43</v>
      </c>
      <c r="K28" s="122">
        <v>0</v>
      </c>
      <c r="L28" s="122">
        <v>0</v>
      </c>
    </row>
    <row r="29" spans="2:14" s="36" customFormat="1" ht="12.75" x14ac:dyDescent="0.2">
      <c r="B29" s="45"/>
      <c r="C29" s="45"/>
      <c r="D29" s="45"/>
      <c r="E29" s="45">
        <v>3111</v>
      </c>
      <c r="F29" s="45" t="s">
        <v>126</v>
      </c>
      <c r="G29" s="122">
        <v>2722.8</v>
      </c>
      <c r="H29" s="124">
        <v>571.99</v>
      </c>
      <c r="I29" s="124">
        <v>0</v>
      </c>
      <c r="J29" s="122">
        <f>G29+H29-I29</f>
        <v>3294.79</v>
      </c>
      <c r="K29" s="122">
        <v>0</v>
      </c>
      <c r="L29" s="122">
        <v>0</v>
      </c>
      <c r="N29" s="36">
        <v>1860000</v>
      </c>
    </row>
    <row r="30" spans="2:14" s="35" customFormat="1" ht="12.75" x14ac:dyDescent="0.2">
      <c r="B30" s="46"/>
      <c r="C30" s="46"/>
      <c r="D30" s="46">
        <v>312</v>
      </c>
      <c r="E30" s="46"/>
      <c r="F30" s="46" t="s">
        <v>54</v>
      </c>
      <c r="G30" s="121">
        <f>SUM(G31:G33)</f>
        <v>5365.6100000000006</v>
      </c>
      <c r="H30" s="121">
        <f t="shared" ref="H30:L30" si="11">SUM(H31:H33)</f>
        <v>1470.13</v>
      </c>
      <c r="I30" s="121">
        <f t="shared" si="11"/>
        <v>1200</v>
      </c>
      <c r="J30" s="121">
        <f t="shared" si="11"/>
        <v>5635.74</v>
      </c>
      <c r="K30" s="121">
        <f t="shared" si="11"/>
        <v>4530</v>
      </c>
      <c r="L30" s="121">
        <f t="shared" si="11"/>
        <v>4690</v>
      </c>
    </row>
    <row r="31" spans="2:14" s="36" customFormat="1" ht="12.75" x14ac:dyDescent="0.2">
      <c r="B31" s="45"/>
      <c r="C31" s="45"/>
      <c r="D31" s="45"/>
      <c r="E31" s="45">
        <v>3121</v>
      </c>
      <c r="F31" s="45" t="s">
        <v>54</v>
      </c>
      <c r="G31" s="122">
        <v>1532.73</v>
      </c>
      <c r="H31" s="122">
        <v>991.33</v>
      </c>
      <c r="I31" s="124">
        <v>0</v>
      </c>
      <c r="J31" s="122">
        <f>G31+H31-I31</f>
        <v>2524.06</v>
      </c>
      <c r="K31" s="122">
        <v>1930</v>
      </c>
      <c r="L31" s="122">
        <v>1990</v>
      </c>
      <c r="N31" s="36">
        <v>80000</v>
      </c>
    </row>
    <row r="32" spans="2:14" s="36" customFormat="1" ht="12.75" x14ac:dyDescent="0.2">
      <c r="B32" s="45"/>
      <c r="C32" s="45"/>
      <c r="D32" s="45"/>
      <c r="E32" s="45">
        <v>3121</v>
      </c>
      <c r="F32" s="45" t="s">
        <v>133</v>
      </c>
      <c r="G32" s="122">
        <v>0</v>
      </c>
      <c r="H32" s="122">
        <v>478.8</v>
      </c>
      <c r="I32" s="124">
        <v>0</v>
      </c>
      <c r="J32" s="122">
        <f>G32+H32-I32</f>
        <v>478.8</v>
      </c>
      <c r="K32" s="122">
        <v>0</v>
      </c>
      <c r="L32" s="122">
        <v>0</v>
      </c>
    </row>
    <row r="33" spans="2:14" s="36" customFormat="1" ht="12.75" x14ac:dyDescent="0.2">
      <c r="B33" s="45"/>
      <c r="C33" s="45"/>
      <c r="D33" s="45"/>
      <c r="E33" s="45">
        <v>3121</v>
      </c>
      <c r="F33" s="45" t="s">
        <v>127</v>
      </c>
      <c r="G33" s="122">
        <v>3832.88</v>
      </c>
      <c r="H33" s="122">
        <v>0</v>
      </c>
      <c r="I33" s="124">
        <v>1200</v>
      </c>
      <c r="J33" s="122">
        <f>G33+H33-I33</f>
        <v>2632.88</v>
      </c>
      <c r="K33" s="122">
        <v>2600</v>
      </c>
      <c r="L33" s="122">
        <v>2700</v>
      </c>
    </row>
    <row r="34" spans="2:14" s="35" customFormat="1" ht="12.75" x14ac:dyDescent="0.2">
      <c r="B34" s="46"/>
      <c r="C34" s="46"/>
      <c r="D34" s="46">
        <v>313</v>
      </c>
      <c r="E34" s="46"/>
      <c r="F34" s="46" t="s">
        <v>77</v>
      </c>
      <c r="G34" s="119">
        <f t="shared" ref="G34:L34" si="12">G35</f>
        <v>6550.08</v>
      </c>
      <c r="H34" s="120">
        <f>H35</f>
        <v>1600</v>
      </c>
      <c r="I34" s="120">
        <f t="shared" si="12"/>
        <v>0</v>
      </c>
      <c r="J34" s="119">
        <f t="shared" si="12"/>
        <v>8150.08</v>
      </c>
      <c r="K34" s="120">
        <f t="shared" si="12"/>
        <v>8200</v>
      </c>
      <c r="L34" s="120">
        <f t="shared" si="12"/>
        <v>8200</v>
      </c>
    </row>
    <row r="35" spans="2:14" s="36" customFormat="1" ht="12.75" x14ac:dyDescent="0.2">
      <c r="B35" s="45"/>
      <c r="C35" s="45"/>
      <c r="D35" s="45"/>
      <c r="E35" s="45">
        <v>3132</v>
      </c>
      <c r="F35" s="45" t="s">
        <v>108</v>
      </c>
      <c r="G35" s="122">
        <v>6550.08</v>
      </c>
      <c r="H35" s="124">
        <v>1600</v>
      </c>
      <c r="I35" s="123">
        <v>0</v>
      </c>
      <c r="J35" s="122">
        <f>G35+H35-I35</f>
        <v>8150.08</v>
      </c>
      <c r="K35" s="122">
        <v>8200</v>
      </c>
      <c r="L35" s="122">
        <v>8200</v>
      </c>
    </row>
    <row r="36" spans="2:14" s="35" customFormat="1" ht="12.75" x14ac:dyDescent="0.2">
      <c r="B36" s="46"/>
      <c r="C36" s="46">
        <v>32</v>
      </c>
      <c r="D36" s="63"/>
      <c r="E36" s="63"/>
      <c r="F36" s="46" t="s">
        <v>14</v>
      </c>
      <c r="G36" s="119">
        <f>G37+G41+G46+G57+G61</f>
        <v>23220.92</v>
      </c>
      <c r="H36" s="120">
        <f>H37+H41+H46+H57+H61</f>
        <v>5589.18</v>
      </c>
      <c r="I36" s="120">
        <f>I37+I41+I46+I57+I61</f>
        <v>9086.14</v>
      </c>
      <c r="J36" s="119">
        <f>J37+J41+J46+J57+J61</f>
        <v>19723.959999999995</v>
      </c>
      <c r="K36" s="120">
        <f>K37+K41+K46+K57+K61</f>
        <v>19238</v>
      </c>
      <c r="L36" s="120">
        <f>L37+L41+L46+L57+L61</f>
        <v>14176</v>
      </c>
    </row>
    <row r="37" spans="2:14" s="35" customFormat="1" ht="12.75" x14ac:dyDescent="0.2">
      <c r="B37" s="46"/>
      <c r="C37" s="46"/>
      <c r="D37" s="46">
        <v>321</v>
      </c>
      <c r="E37" s="46"/>
      <c r="F37" s="46" t="s">
        <v>23</v>
      </c>
      <c r="G37" s="119">
        <f>SUM(G38:G40)</f>
        <v>6648.92</v>
      </c>
      <c r="H37" s="120">
        <f>SUM(H38:H40)</f>
        <v>17.95</v>
      </c>
      <c r="I37" s="120">
        <f>SUM(I38:I40)</f>
        <v>3426</v>
      </c>
      <c r="J37" s="119">
        <f>SUM(J38:J40)</f>
        <v>3240.87</v>
      </c>
      <c r="K37" s="120">
        <f>SUM(K38:K40)</f>
        <v>3800</v>
      </c>
      <c r="L37" s="120">
        <f>SUM(L38:L40)</f>
        <v>3909</v>
      </c>
    </row>
    <row r="38" spans="2:14" s="36" customFormat="1" ht="12.75" x14ac:dyDescent="0.2">
      <c r="B38" s="45"/>
      <c r="C38" s="46"/>
      <c r="D38" s="45"/>
      <c r="E38" s="45">
        <v>3211</v>
      </c>
      <c r="F38" s="55" t="s">
        <v>24</v>
      </c>
      <c r="G38" s="122">
        <v>4379</v>
      </c>
      <c r="H38" s="124">
        <v>0</v>
      </c>
      <c r="I38" s="124">
        <v>3026</v>
      </c>
      <c r="J38" s="122">
        <f>G38+H38-I38</f>
        <v>1353</v>
      </c>
      <c r="K38" s="122">
        <v>1400</v>
      </c>
      <c r="L38" s="122">
        <v>1400</v>
      </c>
      <c r="N38" s="36">
        <v>100000</v>
      </c>
    </row>
    <row r="39" spans="2:14" s="36" customFormat="1" ht="12.75" x14ac:dyDescent="0.2">
      <c r="B39" s="45"/>
      <c r="C39" s="46"/>
      <c r="D39" s="45"/>
      <c r="E39" s="45">
        <v>3212</v>
      </c>
      <c r="F39" s="55" t="s">
        <v>78</v>
      </c>
      <c r="G39" s="122">
        <v>1381.92</v>
      </c>
      <c r="H39" s="124">
        <v>17.95</v>
      </c>
      <c r="I39" s="124">
        <v>0</v>
      </c>
      <c r="J39" s="122">
        <f>G39+H39-I39</f>
        <v>1399.8700000000001</v>
      </c>
      <c r="K39" s="122">
        <v>1400</v>
      </c>
      <c r="L39" s="122">
        <v>1400</v>
      </c>
    </row>
    <row r="40" spans="2:14" s="36" customFormat="1" ht="12.75" x14ac:dyDescent="0.2">
      <c r="B40" s="45"/>
      <c r="C40" s="46"/>
      <c r="D40" s="47"/>
      <c r="E40" s="45">
        <v>3213</v>
      </c>
      <c r="F40" s="45" t="s">
        <v>66</v>
      </c>
      <c r="G40" s="122">
        <v>888</v>
      </c>
      <c r="H40" s="124">
        <v>0</v>
      </c>
      <c r="I40" s="124">
        <v>400</v>
      </c>
      <c r="J40" s="122">
        <f>G40+H40-I40</f>
        <v>488</v>
      </c>
      <c r="K40" s="122">
        <v>1000</v>
      </c>
      <c r="L40" s="122">
        <v>1109</v>
      </c>
      <c r="N40" s="36">
        <v>20000</v>
      </c>
    </row>
    <row r="41" spans="2:14" s="35" customFormat="1" ht="12.75" x14ac:dyDescent="0.2">
      <c r="B41" s="46"/>
      <c r="C41" s="46"/>
      <c r="D41" s="63">
        <v>322</v>
      </c>
      <c r="E41" s="46"/>
      <c r="F41" s="46" t="s">
        <v>67</v>
      </c>
      <c r="G41" s="119">
        <f>SUM(G42:G45)</f>
        <v>7558</v>
      </c>
      <c r="H41" s="120">
        <f>SUM(H42:H45)</f>
        <v>61.6</v>
      </c>
      <c r="I41" s="120">
        <f>SUM(I42:I45)</f>
        <v>3700</v>
      </c>
      <c r="J41" s="119">
        <f>SUM(J42:J45)</f>
        <v>3919.6</v>
      </c>
      <c r="K41" s="120">
        <f t="shared" ref="K41:L41" si="13">SUM(K42:K45)</f>
        <v>1600</v>
      </c>
      <c r="L41" s="120">
        <f t="shared" si="13"/>
        <v>1600</v>
      </c>
    </row>
    <row r="42" spans="2:14" s="36" customFormat="1" ht="12.75" x14ac:dyDescent="0.2">
      <c r="B42" s="45"/>
      <c r="C42" s="46"/>
      <c r="D42" s="47"/>
      <c r="E42" s="45">
        <v>3221</v>
      </c>
      <c r="F42" s="45" t="s">
        <v>68</v>
      </c>
      <c r="G42" s="122">
        <v>3365</v>
      </c>
      <c r="H42" s="124">
        <v>0</v>
      </c>
      <c r="I42" s="124">
        <v>2000</v>
      </c>
      <c r="J42" s="122">
        <f>G42+H42-I42</f>
        <v>1365</v>
      </c>
      <c r="K42" s="123">
        <v>1300</v>
      </c>
      <c r="L42" s="123">
        <v>1300</v>
      </c>
      <c r="N42" s="36">
        <f>10000</f>
        <v>10000</v>
      </c>
    </row>
    <row r="43" spans="2:14" s="36" customFormat="1" ht="12.75" x14ac:dyDescent="0.2">
      <c r="B43" s="45"/>
      <c r="C43" s="46"/>
      <c r="D43" s="47"/>
      <c r="E43" s="45">
        <v>3221</v>
      </c>
      <c r="F43" s="45" t="s">
        <v>134</v>
      </c>
      <c r="G43" s="122">
        <v>2000</v>
      </c>
      <c r="H43" s="124">
        <v>0</v>
      </c>
      <c r="I43" s="124">
        <v>500</v>
      </c>
      <c r="J43" s="122">
        <f>G43+H43-I43</f>
        <v>1500</v>
      </c>
      <c r="K43" s="123">
        <v>0</v>
      </c>
      <c r="L43" s="123">
        <v>0</v>
      </c>
    </row>
    <row r="44" spans="2:14" s="36" customFormat="1" ht="12.75" x14ac:dyDescent="0.2">
      <c r="B44" s="45"/>
      <c r="C44" s="46"/>
      <c r="D44" s="47"/>
      <c r="E44" s="45">
        <v>3223</v>
      </c>
      <c r="F44" s="45" t="s">
        <v>135</v>
      </c>
      <c r="G44" s="122">
        <v>1493</v>
      </c>
      <c r="H44" s="122">
        <v>0</v>
      </c>
      <c r="I44" s="122">
        <v>1200</v>
      </c>
      <c r="J44" s="122">
        <f>G44+H44-I44</f>
        <v>293</v>
      </c>
      <c r="K44" s="123">
        <v>300</v>
      </c>
      <c r="L44" s="123">
        <v>300</v>
      </c>
    </row>
    <row r="45" spans="2:14" s="36" customFormat="1" ht="12.75" x14ac:dyDescent="0.2">
      <c r="B45" s="45"/>
      <c r="C45" s="46"/>
      <c r="D45" s="47"/>
      <c r="E45" s="45">
        <v>3225</v>
      </c>
      <c r="F45" s="45" t="s">
        <v>99</v>
      </c>
      <c r="G45" s="122">
        <v>700</v>
      </c>
      <c r="H45" s="124">
        <v>61.6</v>
      </c>
      <c r="I45" s="122">
        <v>0</v>
      </c>
      <c r="J45" s="122">
        <f>G45+H45-I45</f>
        <v>761.6</v>
      </c>
      <c r="K45" s="123">
        <v>0</v>
      </c>
      <c r="L45" s="123">
        <v>0</v>
      </c>
      <c r="N45" s="36">
        <f>350000+200000</f>
        <v>550000</v>
      </c>
    </row>
    <row r="46" spans="2:14" s="35" customFormat="1" ht="12.75" x14ac:dyDescent="0.2">
      <c r="B46" s="46"/>
      <c r="C46" s="46"/>
      <c r="D46" s="63">
        <v>323</v>
      </c>
      <c r="E46" s="46"/>
      <c r="F46" s="46" t="s">
        <v>69</v>
      </c>
      <c r="G46" s="119">
        <f>SUM(G47:G56)</f>
        <v>8416</v>
      </c>
      <c r="H46" s="119">
        <f t="shared" ref="H46:L46" si="14">SUM(H47:H56)</f>
        <v>4674.4400000000005</v>
      </c>
      <c r="I46" s="119">
        <f t="shared" si="14"/>
        <v>1960.14</v>
      </c>
      <c r="J46" s="119">
        <f t="shared" si="14"/>
        <v>11130.3</v>
      </c>
      <c r="K46" s="119">
        <f t="shared" si="14"/>
        <v>9726</v>
      </c>
      <c r="L46" s="119">
        <f t="shared" si="14"/>
        <v>4457</v>
      </c>
    </row>
    <row r="47" spans="2:14" s="36" customFormat="1" ht="12.75" x14ac:dyDescent="0.2">
      <c r="B47" s="45"/>
      <c r="C47" s="46"/>
      <c r="D47" s="47"/>
      <c r="E47" s="45">
        <v>3231</v>
      </c>
      <c r="F47" s="45" t="s">
        <v>56</v>
      </c>
      <c r="G47" s="122">
        <v>2628</v>
      </c>
      <c r="H47" s="124">
        <v>0</v>
      </c>
      <c r="I47" s="122">
        <v>1890.14</v>
      </c>
      <c r="J47" s="122">
        <f>G47+H47-I47</f>
        <v>737.8599999999999</v>
      </c>
      <c r="K47" s="123">
        <v>2628</v>
      </c>
      <c r="L47" s="123">
        <v>2759</v>
      </c>
      <c r="N47" s="36">
        <v>45000</v>
      </c>
    </row>
    <row r="48" spans="2:14" s="36" customFormat="1" ht="12.75" x14ac:dyDescent="0.2">
      <c r="B48" s="45"/>
      <c r="C48" s="46"/>
      <c r="D48" s="47"/>
      <c r="E48" s="45">
        <v>3232</v>
      </c>
      <c r="F48" s="45" t="s">
        <v>57</v>
      </c>
      <c r="G48" s="122">
        <v>0</v>
      </c>
      <c r="H48" s="124">
        <v>0</v>
      </c>
      <c r="I48" s="122">
        <v>0</v>
      </c>
      <c r="J48" s="122">
        <f>G48+H48-I48</f>
        <v>0</v>
      </c>
      <c r="K48" s="123">
        <v>0</v>
      </c>
      <c r="L48" s="123">
        <v>0</v>
      </c>
      <c r="N48" s="36">
        <f>50000+10000</f>
        <v>60000</v>
      </c>
    </row>
    <row r="49" spans="2:14" s="36" customFormat="1" ht="12.75" x14ac:dyDescent="0.2">
      <c r="B49" s="45"/>
      <c r="C49" s="46"/>
      <c r="D49" s="47"/>
      <c r="E49" s="45">
        <v>3233</v>
      </c>
      <c r="F49" s="45" t="s">
        <v>58</v>
      </c>
      <c r="G49" s="122">
        <v>0</v>
      </c>
      <c r="H49" s="124">
        <v>450.21</v>
      </c>
      <c r="I49" s="122">
        <v>0</v>
      </c>
      <c r="J49" s="122">
        <f>G49+H49-I49</f>
        <v>450.21</v>
      </c>
      <c r="K49" s="122">
        <v>351</v>
      </c>
      <c r="L49" s="122">
        <v>351</v>
      </c>
      <c r="N49" s="36">
        <v>100000</v>
      </c>
    </row>
    <row r="50" spans="2:14" s="36" customFormat="1" ht="12.75" x14ac:dyDescent="0.2">
      <c r="B50" s="45"/>
      <c r="C50" s="46"/>
      <c r="D50" s="47"/>
      <c r="E50" s="45">
        <v>3234</v>
      </c>
      <c r="F50" s="45" t="s">
        <v>60</v>
      </c>
      <c r="G50" s="122">
        <v>0</v>
      </c>
      <c r="H50" s="122">
        <v>0</v>
      </c>
      <c r="I50" s="122">
        <v>0</v>
      </c>
      <c r="J50" s="122">
        <f>G50+H50-I50</f>
        <v>0</v>
      </c>
      <c r="K50" s="123">
        <v>0</v>
      </c>
      <c r="L50" s="123">
        <v>0</v>
      </c>
      <c r="N50" s="36">
        <v>60000</v>
      </c>
    </row>
    <row r="51" spans="2:14" s="36" customFormat="1" ht="12.75" x14ac:dyDescent="0.2">
      <c r="B51" s="45"/>
      <c r="C51" s="46"/>
      <c r="D51" s="47"/>
      <c r="E51" s="45">
        <v>3235</v>
      </c>
      <c r="F51" s="45" t="s">
        <v>79</v>
      </c>
      <c r="G51" s="122">
        <v>0</v>
      </c>
      <c r="H51" s="124">
        <v>0</v>
      </c>
      <c r="I51" s="122">
        <v>0</v>
      </c>
      <c r="J51" s="122">
        <f>G51+H51-I51</f>
        <v>0</v>
      </c>
      <c r="K51" s="123">
        <v>0</v>
      </c>
      <c r="L51" s="123">
        <v>0</v>
      </c>
    </row>
    <row r="52" spans="2:14" s="36" customFormat="1" ht="12.75" x14ac:dyDescent="0.2">
      <c r="B52" s="45"/>
      <c r="C52" s="46"/>
      <c r="D52" s="47"/>
      <c r="E52" s="45">
        <v>3236</v>
      </c>
      <c r="F52" s="45" t="s">
        <v>80</v>
      </c>
      <c r="G52" s="122">
        <v>0</v>
      </c>
      <c r="H52" s="122">
        <v>0</v>
      </c>
      <c r="I52" s="122">
        <v>0</v>
      </c>
      <c r="J52" s="122">
        <f>G52+H52-I52</f>
        <v>0</v>
      </c>
      <c r="K52" s="123">
        <v>0</v>
      </c>
      <c r="L52" s="123">
        <v>0</v>
      </c>
    </row>
    <row r="53" spans="2:14" s="36" customFormat="1" ht="12.75" x14ac:dyDescent="0.2">
      <c r="B53" s="45"/>
      <c r="C53" s="46"/>
      <c r="D53" s="47"/>
      <c r="E53" s="45">
        <v>3237</v>
      </c>
      <c r="F53" s="45" t="s">
        <v>70</v>
      </c>
      <c r="G53" s="122">
        <v>0</v>
      </c>
      <c r="H53" s="122">
        <v>0</v>
      </c>
      <c r="I53" s="122">
        <v>0</v>
      </c>
      <c r="J53" s="122">
        <f>G53+H53-I53</f>
        <v>0</v>
      </c>
      <c r="K53" s="122">
        <v>0</v>
      </c>
      <c r="L53" s="122">
        <v>0</v>
      </c>
      <c r="N53" s="36">
        <v>20000</v>
      </c>
    </row>
    <row r="54" spans="2:14" s="36" customFormat="1" ht="12.75" x14ac:dyDescent="0.2">
      <c r="B54" s="45"/>
      <c r="C54" s="46"/>
      <c r="D54" s="47"/>
      <c r="E54" s="45">
        <v>3238</v>
      </c>
      <c r="F54" s="45" t="s">
        <v>81</v>
      </c>
      <c r="G54" s="122">
        <v>1410</v>
      </c>
      <c r="H54" s="124">
        <v>3024.23</v>
      </c>
      <c r="I54" s="124">
        <v>0</v>
      </c>
      <c r="J54" s="122">
        <f>G54+H54-I54</f>
        <v>4434.2299999999996</v>
      </c>
      <c r="K54" s="122">
        <v>1347</v>
      </c>
      <c r="L54" s="122">
        <v>1347</v>
      </c>
    </row>
    <row r="55" spans="2:14" s="36" customFormat="1" ht="12.75" x14ac:dyDescent="0.2">
      <c r="B55" s="45"/>
      <c r="C55" s="46"/>
      <c r="D55" s="47"/>
      <c r="E55" s="45">
        <v>3239</v>
      </c>
      <c r="F55" s="45" t="s">
        <v>59</v>
      </c>
      <c r="G55" s="122">
        <v>2578</v>
      </c>
      <c r="H55" s="122">
        <v>1200</v>
      </c>
      <c r="I55" s="122">
        <v>0</v>
      </c>
      <c r="J55" s="122">
        <f>G55+H55-I55</f>
        <v>3778</v>
      </c>
      <c r="K55" s="122">
        <v>3700</v>
      </c>
      <c r="L55" s="122">
        <v>0</v>
      </c>
      <c r="N55" s="36">
        <f>40000+220000</f>
        <v>260000</v>
      </c>
    </row>
    <row r="56" spans="2:14" s="36" customFormat="1" ht="12.75" x14ac:dyDescent="0.2">
      <c r="B56" s="45"/>
      <c r="C56" s="46"/>
      <c r="D56" s="47"/>
      <c r="E56" s="45">
        <v>3239</v>
      </c>
      <c r="F56" s="45" t="s">
        <v>136</v>
      </c>
      <c r="G56" s="122">
        <v>1800</v>
      </c>
      <c r="H56" s="122">
        <v>0</v>
      </c>
      <c r="I56" s="122">
        <v>70</v>
      </c>
      <c r="J56" s="122">
        <f>G56+H56-I56</f>
        <v>1730</v>
      </c>
      <c r="K56" s="122">
        <v>1700</v>
      </c>
      <c r="L56" s="122">
        <v>0</v>
      </c>
    </row>
    <row r="57" spans="2:14" s="35" customFormat="1" ht="12.75" x14ac:dyDescent="0.2">
      <c r="B57" s="46"/>
      <c r="C57" s="46"/>
      <c r="D57" s="63">
        <v>329</v>
      </c>
      <c r="E57" s="46"/>
      <c r="F57" s="46" t="s">
        <v>71</v>
      </c>
      <c r="G57" s="119">
        <f t="shared" ref="G57" si="15">SUM(G58:G60)</f>
        <v>598</v>
      </c>
      <c r="H57" s="120">
        <f>SUM(H58:H60)</f>
        <v>835.19</v>
      </c>
      <c r="I57" s="120">
        <f t="shared" ref="I57" si="16">SUM(I58:I60)</f>
        <v>0</v>
      </c>
      <c r="J57" s="119">
        <f t="shared" ref="J57:L57" si="17">SUM(J58:J60)</f>
        <v>1433.19</v>
      </c>
      <c r="K57" s="120">
        <f t="shared" si="17"/>
        <v>4112</v>
      </c>
      <c r="L57" s="120">
        <f t="shared" si="17"/>
        <v>4210</v>
      </c>
    </row>
    <row r="58" spans="2:14" s="36" customFormat="1" ht="12.75" x14ac:dyDescent="0.2">
      <c r="B58" s="45"/>
      <c r="C58" s="46"/>
      <c r="D58" s="47"/>
      <c r="E58" s="45">
        <v>3292</v>
      </c>
      <c r="F58" s="45" t="s">
        <v>107</v>
      </c>
      <c r="G58" s="122">
        <v>0</v>
      </c>
      <c r="H58" s="122">
        <v>0</v>
      </c>
      <c r="I58" s="122">
        <v>0</v>
      </c>
      <c r="J58" s="122">
        <f>G58+H58-I58</f>
        <v>0</v>
      </c>
      <c r="K58" s="122">
        <v>0</v>
      </c>
      <c r="L58" s="122">
        <v>0</v>
      </c>
      <c r="N58" s="36">
        <v>10000</v>
      </c>
    </row>
    <row r="59" spans="2:14" s="36" customFormat="1" ht="12.75" x14ac:dyDescent="0.2">
      <c r="B59" s="45"/>
      <c r="C59" s="46"/>
      <c r="D59" s="47"/>
      <c r="E59" s="45">
        <v>3293</v>
      </c>
      <c r="F59" s="45" t="s">
        <v>100</v>
      </c>
      <c r="G59" s="122">
        <v>598</v>
      </c>
      <c r="H59" s="124">
        <v>283.06</v>
      </c>
      <c r="I59" s="124">
        <v>0</v>
      </c>
      <c r="J59" s="122">
        <f>G59+H59-I59</f>
        <v>881.06</v>
      </c>
      <c r="K59" s="123">
        <v>398</v>
      </c>
      <c r="L59" s="123">
        <v>398</v>
      </c>
    </row>
    <row r="60" spans="2:14" s="36" customFormat="1" ht="12.75" x14ac:dyDescent="0.2">
      <c r="B60" s="45"/>
      <c r="C60" s="46"/>
      <c r="D60" s="47"/>
      <c r="E60" s="45">
        <v>3299</v>
      </c>
      <c r="F60" s="45" t="s">
        <v>101</v>
      </c>
      <c r="G60" s="122">
        <v>0</v>
      </c>
      <c r="H60" s="122">
        <v>552.13</v>
      </c>
      <c r="I60" s="124">
        <v>0</v>
      </c>
      <c r="J60" s="122">
        <f>G60+H60-I60</f>
        <v>552.13</v>
      </c>
      <c r="K60" s="123">
        <v>3714</v>
      </c>
      <c r="L60" s="123">
        <v>3812</v>
      </c>
    </row>
    <row r="61" spans="2:14" s="35" customFormat="1" ht="12.75" x14ac:dyDescent="0.2">
      <c r="B61" s="46"/>
      <c r="C61" s="46"/>
      <c r="D61" s="63">
        <v>324</v>
      </c>
      <c r="E61" s="46"/>
      <c r="F61" s="46" t="s">
        <v>55</v>
      </c>
      <c r="G61" s="125">
        <f t="shared" ref="G61:L61" si="18">SUM(G62)</f>
        <v>0</v>
      </c>
      <c r="H61" s="125">
        <f t="shared" si="18"/>
        <v>0</v>
      </c>
      <c r="I61" s="125">
        <f t="shared" si="18"/>
        <v>0</v>
      </c>
      <c r="J61" s="122">
        <f>G61+H61-I61</f>
        <v>0</v>
      </c>
      <c r="K61" s="125">
        <f t="shared" si="18"/>
        <v>0</v>
      </c>
      <c r="L61" s="125">
        <f t="shared" si="18"/>
        <v>0</v>
      </c>
    </row>
    <row r="62" spans="2:14" s="36" customFormat="1" ht="12.75" x14ac:dyDescent="0.2">
      <c r="B62" s="45"/>
      <c r="C62" s="46"/>
      <c r="D62" s="47"/>
      <c r="E62" s="45">
        <v>3241</v>
      </c>
      <c r="F62" s="45" t="s">
        <v>55</v>
      </c>
      <c r="G62" s="122">
        <v>0</v>
      </c>
      <c r="H62" s="122">
        <v>0</v>
      </c>
      <c r="I62" s="122">
        <v>0</v>
      </c>
      <c r="J62" s="122">
        <f>G62+H62-I62</f>
        <v>0</v>
      </c>
      <c r="K62" s="123">
        <v>0</v>
      </c>
      <c r="L62" s="123">
        <v>0</v>
      </c>
      <c r="N62" s="36">
        <v>150000</v>
      </c>
    </row>
    <row r="63" spans="2:14" s="35" customFormat="1" ht="12.75" x14ac:dyDescent="0.2">
      <c r="B63" s="46"/>
      <c r="C63" s="46">
        <v>34</v>
      </c>
      <c r="D63" s="63"/>
      <c r="E63" s="46"/>
      <c r="F63" s="46" t="s">
        <v>72</v>
      </c>
      <c r="G63" s="119">
        <f t="shared" ref="G63" si="19">G64</f>
        <v>3060</v>
      </c>
      <c r="H63" s="120">
        <f>H64</f>
        <v>0</v>
      </c>
      <c r="I63" s="120">
        <f t="shared" ref="I63" si="20">I64</f>
        <v>2822.69</v>
      </c>
      <c r="J63" s="119">
        <f t="shared" ref="J63:L63" si="21">J64</f>
        <v>237.30999999999995</v>
      </c>
      <c r="K63" s="120">
        <f t="shared" si="21"/>
        <v>270</v>
      </c>
      <c r="L63" s="120">
        <f t="shared" si="21"/>
        <v>0</v>
      </c>
    </row>
    <row r="64" spans="2:14" s="35" customFormat="1" ht="12.75" x14ac:dyDescent="0.2">
      <c r="B64" s="46"/>
      <c r="C64" s="46"/>
      <c r="D64" s="63">
        <v>343</v>
      </c>
      <c r="E64" s="46"/>
      <c r="F64" s="46" t="s">
        <v>73</v>
      </c>
      <c r="G64" s="119">
        <f>SUM(G65:G65)</f>
        <v>3060</v>
      </c>
      <c r="H64" s="120">
        <f>SUM(H65:H65)</f>
        <v>0</v>
      </c>
      <c r="I64" s="120">
        <f>SUM(I65:I65)</f>
        <v>2822.69</v>
      </c>
      <c r="J64" s="119">
        <f>SUM(J65:J65)</f>
        <v>237.30999999999995</v>
      </c>
      <c r="K64" s="120">
        <f>SUM(K65:K65)</f>
        <v>270</v>
      </c>
      <c r="L64" s="120">
        <f>SUM(L65:L65)</f>
        <v>0</v>
      </c>
    </row>
    <row r="65" spans="2:14" s="36" customFormat="1" ht="12.75" x14ac:dyDescent="0.2">
      <c r="B65" s="45"/>
      <c r="C65" s="45"/>
      <c r="D65" s="47"/>
      <c r="E65" s="47">
        <v>3431</v>
      </c>
      <c r="F65" s="45" t="s">
        <v>61</v>
      </c>
      <c r="G65" s="122">
        <v>3060</v>
      </c>
      <c r="H65" s="124">
        <v>0</v>
      </c>
      <c r="I65" s="123">
        <v>2822.69</v>
      </c>
      <c r="J65" s="122">
        <f>G65+H65-I65</f>
        <v>237.30999999999995</v>
      </c>
      <c r="K65" s="123">
        <v>270</v>
      </c>
      <c r="L65" s="123">
        <v>0</v>
      </c>
      <c r="N65" s="36">
        <v>15000</v>
      </c>
    </row>
    <row r="66" spans="2:14" s="35" customFormat="1" ht="12.75" x14ac:dyDescent="0.2">
      <c r="B66" s="57">
        <v>4</v>
      </c>
      <c r="C66" s="57"/>
      <c r="D66" s="57"/>
      <c r="E66" s="57"/>
      <c r="F66" s="58" t="s">
        <v>5</v>
      </c>
      <c r="G66" s="119">
        <f>G67</f>
        <v>12112</v>
      </c>
      <c r="H66" s="120">
        <f>H67</f>
        <v>6264.1799999999994</v>
      </c>
      <c r="I66" s="120">
        <f>I67</f>
        <v>1216.46</v>
      </c>
      <c r="J66" s="119">
        <f>J67</f>
        <v>17159.719999999998</v>
      </c>
      <c r="K66" s="120">
        <f>K67</f>
        <v>5602</v>
      </c>
      <c r="L66" s="120">
        <f>L67</f>
        <v>11066</v>
      </c>
    </row>
    <row r="67" spans="2:14" s="35" customFormat="1" ht="12.75" x14ac:dyDescent="0.2">
      <c r="B67" s="48"/>
      <c r="C67" s="48">
        <v>42</v>
      </c>
      <c r="D67" s="48"/>
      <c r="E67" s="48"/>
      <c r="F67" s="58" t="s">
        <v>74</v>
      </c>
      <c r="G67" s="119">
        <f>G68+G74</f>
        <v>12112</v>
      </c>
      <c r="H67" s="120">
        <f>H68+H74</f>
        <v>6264.1799999999994</v>
      </c>
      <c r="I67" s="120">
        <f>I68+I74</f>
        <v>1216.46</v>
      </c>
      <c r="J67" s="119">
        <f>J68+J74</f>
        <v>17159.719999999998</v>
      </c>
      <c r="K67" s="120">
        <f>K68+K74</f>
        <v>5602</v>
      </c>
      <c r="L67" s="120">
        <f>L68+L74</f>
        <v>11066</v>
      </c>
    </row>
    <row r="68" spans="2:14" s="35" customFormat="1" ht="12.75" x14ac:dyDescent="0.2">
      <c r="B68" s="48"/>
      <c r="C68" s="48"/>
      <c r="D68" s="46">
        <v>422</v>
      </c>
      <c r="E68" s="46"/>
      <c r="F68" s="46" t="s">
        <v>75</v>
      </c>
      <c r="G68" s="119">
        <f t="shared" ref="G68" si="22">SUM(G69:G73)</f>
        <v>12112</v>
      </c>
      <c r="H68" s="120">
        <f>SUM(H69:H73)</f>
        <v>6264.1799999999994</v>
      </c>
      <c r="I68" s="120">
        <f t="shared" ref="I68" si="23">SUM(I69:I73)</f>
        <v>1216.46</v>
      </c>
      <c r="J68" s="119">
        <f t="shared" ref="J68:L68" si="24">SUM(J69:J73)</f>
        <v>17159.719999999998</v>
      </c>
      <c r="K68" s="120">
        <f t="shared" si="24"/>
        <v>5602</v>
      </c>
      <c r="L68" s="120">
        <f t="shared" si="24"/>
        <v>11066</v>
      </c>
    </row>
    <row r="69" spans="2:14" s="36" customFormat="1" ht="12.75" x14ac:dyDescent="0.2">
      <c r="B69" s="54"/>
      <c r="C69" s="54"/>
      <c r="D69" s="45"/>
      <c r="E69" s="45">
        <v>4221</v>
      </c>
      <c r="F69" s="45" t="s">
        <v>76</v>
      </c>
      <c r="G69" s="122">
        <v>500</v>
      </c>
      <c r="H69" s="122">
        <v>0</v>
      </c>
      <c r="I69" s="124">
        <v>0</v>
      </c>
      <c r="J69" s="122">
        <f>G69+H69-I69</f>
        <v>500</v>
      </c>
      <c r="K69" s="123">
        <v>0</v>
      </c>
      <c r="L69" s="123">
        <v>5454</v>
      </c>
      <c r="N69" s="36">
        <f>20000+30000</f>
        <v>50000</v>
      </c>
    </row>
    <row r="70" spans="2:14" s="36" customFormat="1" ht="12.75" x14ac:dyDescent="0.2">
      <c r="B70" s="54"/>
      <c r="C70" s="54"/>
      <c r="D70" s="45"/>
      <c r="E70" s="45">
        <v>4227</v>
      </c>
      <c r="F70" s="45" t="s">
        <v>137</v>
      </c>
      <c r="G70" s="122">
        <v>1000</v>
      </c>
      <c r="H70" s="122">
        <v>495.25</v>
      </c>
      <c r="I70" s="124"/>
      <c r="J70" s="122">
        <f>G70+H70-I70</f>
        <v>1495.25</v>
      </c>
      <c r="K70" s="123">
        <v>0</v>
      </c>
      <c r="L70" s="123">
        <v>0</v>
      </c>
    </row>
    <row r="71" spans="2:14" s="36" customFormat="1" ht="12.75" x14ac:dyDescent="0.2">
      <c r="B71" s="54"/>
      <c r="C71" s="54"/>
      <c r="D71" s="45"/>
      <c r="E71" s="45">
        <v>4227</v>
      </c>
      <c r="F71" s="37" t="s">
        <v>138</v>
      </c>
      <c r="G71" s="122">
        <v>3976</v>
      </c>
      <c r="H71" s="122">
        <v>0</v>
      </c>
      <c r="I71" s="122">
        <v>1216.46</v>
      </c>
      <c r="J71" s="122">
        <f>G71+H71-I71</f>
        <v>2759.54</v>
      </c>
      <c r="K71" s="123">
        <v>602</v>
      </c>
      <c r="L71" s="123">
        <v>612</v>
      </c>
    </row>
    <row r="72" spans="2:14" s="36" customFormat="1" ht="12.75" x14ac:dyDescent="0.2">
      <c r="B72" s="54"/>
      <c r="C72" s="54"/>
      <c r="D72" s="45"/>
      <c r="E72" s="45">
        <v>4241</v>
      </c>
      <c r="F72" s="37" t="s">
        <v>118</v>
      </c>
      <c r="G72" s="122">
        <v>3000</v>
      </c>
      <c r="H72" s="122">
        <v>175.99</v>
      </c>
      <c r="I72" s="122">
        <v>0</v>
      </c>
      <c r="J72" s="122">
        <f>G72+H72-I72</f>
        <v>3175.99</v>
      </c>
      <c r="K72" s="123">
        <v>0</v>
      </c>
      <c r="L72" s="123">
        <v>0</v>
      </c>
    </row>
    <row r="73" spans="2:14" s="36" customFormat="1" ht="12.75" x14ac:dyDescent="0.2">
      <c r="B73" s="54"/>
      <c r="C73" s="54"/>
      <c r="D73" s="45"/>
      <c r="E73" s="45">
        <v>4312</v>
      </c>
      <c r="F73" s="36" t="s">
        <v>139</v>
      </c>
      <c r="G73" s="122">
        <v>3636</v>
      </c>
      <c r="H73" s="122">
        <v>5592.94</v>
      </c>
      <c r="I73" s="124">
        <v>0</v>
      </c>
      <c r="J73" s="122">
        <f>G73+H73-I73</f>
        <v>9228.9399999999987</v>
      </c>
      <c r="K73" s="122">
        <v>5000</v>
      </c>
      <c r="L73" s="122">
        <v>5000</v>
      </c>
    </row>
    <row r="74" spans="2:14" s="36" customFormat="1" ht="12.75" x14ac:dyDescent="0.2">
      <c r="B74" s="54"/>
      <c r="C74" s="54"/>
      <c r="D74" s="46">
        <v>426</v>
      </c>
      <c r="E74" s="46"/>
      <c r="F74" s="46" t="s">
        <v>103</v>
      </c>
      <c r="G74" s="119">
        <f t="shared" ref="G74" si="25">SUM(G75:G78)</f>
        <v>0</v>
      </c>
      <c r="H74" s="122">
        <f t="shared" ref="H74:L74" si="26">SUM(H75:H78)</f>
        <v>0</v>
      </c>
      <c r="I74" s="122">
        <f t="shared" si="26"/>
        <v>0</v>
      </c>
      <c r="J74" s="119">
        <f t="shared" si="26"/>
        <v>0</v>
      </c>
      <c r="K74" s="120">
        <f t="shared" si="26"/>
        <v>0</v>
      </c>
      <c r="L74" s="120">
        <f t="shared" si="26"/>
        <v>0</v>
      </c>
    </row>
    <row r="75" spans="2:14" s="36" customFormat="1" ht="12.75" x14ac:dyDescent="0.2">
      <c r="B75" s="54"/>
      <c r="C75" s="54" t="s">
        <v>17</v>
      </c>
      <c r="D75" s="45"/>
      <c r="E75" s="45">
        <v>4261</v>
      </c>
      <c r="F75" s="45" t="s">
        <v>102</v>
      </c>
      <c r="G75" s="122">
        <v>0</v>
      </c>
      <c r="H75" s="122">
        <v>0</v>
      </c>
      <c r="I75" s="122">
        <v>0</v>
      </c>
      <c r="J75" s="122">
        <f>G75+H75-I75</f>
        <v>0</v>
      </c>
      <c r="K75" s="122">
        <v>0</v>
      </c>
      <c r="L75" s="122">
        <v>0</v>
      </c>
      <c r="N75" s="36">
        <v>20000</v>
      </c>
    </row>
  </sheetData>
  <mergeCells count="8">
    <mergeCell ref="B1:L1"/>
    <mergeCell ref="B8:F8"/>
    <mergeCell ref="B9:F9"/>
    <mergeCell ref="B21:F21"/>
    <mergeCell ref="B22:F22"/>
    <mergeCell ref="B2:L2"/>
    <mergeCell ref="B4:L4"/>
    <mergeCell ref="B6:L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workbookViewId="0">
      <selection activeCell="I6" sqref="I6"/>
    </sheetView>
  </sheetViews>
  <sheetFormatPr defaultColWidth="23.7109375" defaultRowHeight="15" x14ac:dyDescent="0.25"/>
  <cols>
    <col min="1" max="1" width="4" customWidth="1"/>
    <col min="2" max="2" width="20" customWidth="1"/>
    <col min="3" max="3" width="16.140625" customWidth="1"/>
    <col min="4" max="4" width="13.42578125" customWidth="1"/>
    <col min="5" max="5" width="14.85546875" customWidth="1"/>
    <col min="6" max="6" width="11.28515625" customWidth="1"/>
    <col min="7" max="7" width="10.7109375" customWidth="1"/>
    <col min="8" max="8" width="11.5703125" customWidth="1"/>
  </cols>
  <sheetData>
    <row r="1" spans="2:8" ht="18.75" x14ac:dyDescent="0.25">
      <c r="B1" s="61"/>
      <c r="C1" s="61"/>
      <c r="D1" s="61"/>
      <c r="E1" s="61"/>
      <c r="F1" s="62"/>
      <c r="G1" s="62"/>
      <c r="H1" s="62"/>
    </row>
    <row r="2" spans="2:8" ht="30" customHeight="1" x14ac:dyDescent="0.25">
      <c r="B2" s="108" t="s">
        <v>113</v>
      </c>
      <c r="C2" s="108"/>
      <c r="D2" s="108"/>
      <c r="E2" s="108"/>
      <c r="F2" s="108"/>
      <c r="G2" s="108"/>
      <c r="H2" s="108"/>
    </row>
    <row r="3" spans="2:8" ht="18.75" x14ac:dyDescent="0.25">
      <c r="B3" s="61"/>
      <c r="C3" s="61"/>
      <c r="D3" s="61"/>
      <c r="E3" s="61"/>
      <c r="F3" s="62"/>
      <c r="G3" s="62"/>
      <c r="H3" s="62"/>
    </row>
    <row r="4" spans="2:8" ht="25.5" x14ac:dyDescent="0.25">
      <c r="B4" s="41" t="s">
        <v>6</v>
      </c>
      <c r="C4" s="73" t="s">
        <v>104</v>
      </c>
      <c r="D4" s="41" t="s">
        <v>129</v>
      </c>
      <c r="E4" s="41" t="s">
        <v>130</v>
      </c>
      <c r="F4" s="73" t="s">
        <v>131</v>
      </c>
      <c r="G4" s="41" t="s">
        <v>105</v>
      </c>
      <c r="H4" s="41" t="s">
        <v>106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</row>
    <row r="6" spans="2:8" s="35" customFormat="1" ht="12.75" x14ac:dyDescent="0.2">
      <c r="B6" s="48" t="s">
        <v>33</v>
      </c>
      <c r="C6" s="119">
        <f>C7+C10</f>
        <v>90010.37</v>
      </c>
      <c r="D6" s="119">
        <f>D7+D10</f>
        <v>4534.3100000000004</v>
      </c>
      <c r="E6" s="119">
        <f>E7+E10</f>
        <v>0</v>
      </c>
      <c r="F6" s="119">
        <f>F7+F10</f>
        <v>94544.68</v>
      </c>
      <c r="G6" s="119">
        <f t="shared" ref="G6:H6" si="0">G7+G10</f>
        <v>81840</v>
      </c>
      <c r="H6" s="119">
        <f t="shared" si="0"/>
        <v>82132</v>
      </c>
    </row>
    <row r="7" spans="2:8" s="35" customFormat="1" ht="12.75" x14ac:dyDescent="0.2">
      <c r="B7" s="48" t="s">
        <v>82</v>
      </c>
      <c r="C7" s="119">
        <f>SUM(C8:C8)</f>
        <v>83374.37</v>
      </c>
      <c r="D7" s="119">
        <f t="shared" ref="D7:H7" si="1">SUM(D8:D8)</f>
        <v>446.12</v>
      </c>
      <c r="E7" s="119">
        <f t="shared" si="1"/>
        <v>0</v>
      </c>
      <c r="F7" s="119">
        <f t="shared" si="1"/>
        <v>83820.489999999991</v>
      </c>
      <c r="G7" s="119">
        <f t="shared" si="1"/>
        <v>76000</v>
      </c>
      <c r="H7" s="119">
        <f t="shared" si="1"/>
        <v>76000</v>
      </c>
    </row>
    <row r="8" spans="2:8" s="36" customFormat="1" ht="25.5" x14ac:dyDescent="0.2">
      <c r="B8" s="51" t="s">
        <v>83</v>
      </c>
      <c r="C8" s="126">
        <f>' Račun prihoda i rashoda'!G17</f>
        <v>83374.37</v>
      </c>
      <c r="D8" s="126">
        <f>' Račun prihoda i rashoda'!H17</f>
        <v>446.12</v>
      </c>
      <c r="E8" s="126">
        <f>' Račun prihoda i rashoda'!I17</f>
        <v>0</v>
      </c>
      <c r="F8" s="126">
        <f>' Račun prihoda i rashoda'!J17</f>
        <v>83820.489999999991</v>
      </c>
      <c r="G8" s="126">
        <f>' Račun prihoda i rashoda'!K17</f>
        <v>76000</v>
      </c>
      <c r="H8" s="126">
        <f>' Račun prihoda i rashoda'!L17</f>
        <v>76000</v>
      </c>
    </row>
    <row r="9" spans="2:8" s="36" customFormat="1" ht="12.75" x14ac:dyDescent="0.2">
      <c r="B9" s="52"/>
      <c r="C9" s="126"/>
      <c r="D9" s="126"/>
      <c r="E9" s="126"/>
      <c r="F9" s="123"/>
      <c r="G9" s="125">
        <f t="shared" ref="G9:G17" si="2">IF(C9 &gt; 0,F9/C9*100,0)</f>
        <v>0</v>
      </c>
      <c r="H9" s="125">
        <f t="shared" ref="H9:H17" si="3">IF(E9&gt;0,F9/E9*100,0)</f>
        <v>0</v>
      </c>
    </row>
    <row r="10" spans="2:8" s="35" customFormat="1" ht="12.75" x14ac:dyDescent="0.2">
      <c r="B10" s="48" t="s">
        <v>26</v>
      </c>
      <c r="C10" s="119">
        <f>SUM(C11:C12)</f>
        <v>6636</v>
      </c>
      <c r="D10" s="119">
        <f t="shared" ref="D10:H10" si="4">SUM(D11:D12)</f>
        <v>4088.19</v>
      </c>
      <c r="E10" s="119">
        <f t="shared" si="4"/>
        <v>0</v>
      </c>
      <c r="F10" s="119">
        <f t="shared" si="4"/>
        <v>10724.19</v>
      </c>
      <c r="G10" s="119">
        <f t="shared" si="4"/>
        <v>5840</v>
      </c>
      <c r="H10" s="119">
        <f t="shared" si="4"/>
        <v>6132</v>
      </c>
    </row>
    <row r="11" spans="2:8" s="36" customFormat="1" ht="12.75" x14ac:dyDescent="0.2">
      <c r="B11" s="53" t="s">
        <v>25</v>
      </c>
      <c r="C11" s="123">
        <f>' Račun prihoda i rashoda'!G12</f>
        <v>6636</v>
      </c>
      <c r="D11" s="123">
        <f>' Račun prihoda i rashoda'!H12</f>
        <v>4088.19</v>
      </c>
      <c r="E11" s="123">
        <f>' Račun prihoda i rashoda'!I12</f>
        <v>0</v>
      </c>
      <c r="F11" s="123">
        <f>' Račun prihoda i rashoda'!J12</f>
        <v>10724.19</v>
      </c>
      <c r="G11" s="123">
        <f>' Račun prihoda i rashoda'!K12</f>
        <v>5840</v>
      </c>
      <c r="H11" s="123">
        <f>' Račun prihoda i rashoda'!L12</f>
        <v>6132</v>
      </c>
    </row>
    <row r="12" spans="2:8" s="36" customFormat="1" ht="12.75" x14ac:dyDescent="0.2">
      <c r="B12" s="53"/>
      <c r="C12" s="126"/>
      <c r="D12" s="126"/>
      <c r="E12" s="127"/>
      <c r="F12" s="123"/>
      <c r="G12" s="125">
        <f t="shared" si="2"/>
        <v>0</v>
      </c>
      <c r="H12" s="125">
        <f t="shared" si="3"/>
        <v>0</v>
      </c>
    </row>
    <row r="13" spans="2:8" s="35" customFormat="1" ht="15.75" customHeight="1" x14ac:dyDescent="0.2">
      <c r="B13" s="48" t="s">
        <v>32</v>
      </c>
      <c r="C13" s="119">
        <f>C14+C17</f>
        <v>90010.37</v>
      </c>
      <c r="D13" s="119">
        <f t="shared" ref="D13:H13" si="5">D14+D17</f>
        <v>18859.600000000002</v>
      </c>
      <c r="E13" s="119">
        <f t="shared" si="5"/>
        <v>14325.29</v>
      </c>
      <c r="F13" s="119">
        <f t="shared" si="5"/>
        <v>94544.68</v>
      </c>
      <c r="G13" s="119">
        <f t="shared" si="5"/>
        <v>81840</v>
      </c>
      <c r="H13" s="119">
        <f t="shared" si="5"/>
        <v>82132</v>
      </c>
    </row>
    <row r="14" spans="2:8" s="35" customFormat="1" ht="15.75" customHeight="1" x14ac:dyDescent="0.2">
      <c r="B14" s="48" t="s">
        <v>82</v>
      </c>
      <c r="C14" s="119">
        <f>C15</f>
        <v>83374.37</v>
      </c>
      <c r="D14" s="119">
        <f>D15</f>
        <v>14771.410000000002</v>
      </c>
      <c r="E14" s="119">
        <f>E15</f>
        <v>14325.29</v>
      </c>
      <c r="F14" s="125">
        <f>F15</f>
        <v>83820.489999999991</v>
      </c>
      <c r="G14" s="125">
        <f t="shared" ref="G14:H14" si="6">G15</f>
        <v>81678.393761301995</v>
      </c>
      <c r="H14" s="125">
        <f t="shared" si="6"/>
        <v>82132</v>
      </c>
    </row>
    <row r="15" spans="2:8" s="36" customFormat="1" ht="25.5" x14ac:dyDescent="0.2">
      <c r="B15" s="51" t="s">
        <v>83</v>
      </c>
      <c r="C15" s="124">
        <f>' Račun prihoda i rashoda'!G23-C17</f>
        <v>83374.37</v>
      </c>
      <c r="D15" s="124">
        <f>' Račun prihoda i rashoda'!H23-D17</f>
        <v>14771.410000000002</v>
      </c>
      <c r="E15" s="124">
        <f>' Račun prihoda i rashoda'!I23-E17</f>
        <v>14325.29</v>
      </c>
      <c r="F15" s="124">
        <f>' Račun prihoda i rashoda'!J23-F17</f>
        <v>83820.489999999991</v>
      </c>
      <c r="G15" s="124">
        <f>' Račun prihoda i rashoda'!K23-G17</f>
        <v>81678.393761301995</v>
      </c>
      <c r="H15" s="124">
        <f>' Račun prihoda i rashoda'!L23-H17</f>
        <v>82132</v>
      </c>
    </row>
    <row r="16" spans="2:8" s="36" customFormat="1" ht="12.75" x14ac:dyDescent="0.2">
      <c r="B16" s="52"/>
      <c r="C16" s="126"/>
      <c r="D16" s="126"/>
      <c r="E16" s="126"/>
      <c r="F16" s="123"/>
      <c r="G16" s="125">
        <f t="shared" si="2"/>
        <v>0</v>
      </c>
      <c r="H16" s="125">
        <f t="shared" si="3"/>
        <v>0</v>
      </c>
    </row>
    <row r="17" spans="2:8" s="35" customFormat="1" ht="12.75" x14ac:dyDescent="0.2">
      <c r="B17" s="48" t="s">
        <v>26</v>
      </c>
      <c r="C17" s="119">
        <f>C18</f>
        <v>6636</v>
      </c>
      <c r="D17" s="119">
        <f>D18</f>
        <v>4088.19</v>
      </c>
      <c r="E17" s="128">
        <f>E18</f>
        <v>0</v>
      </c>
      <c r="F17" s="125">
        <f>F18</f>
        <v>10724.19</v>
      </c>
      <c r="G17" s="125">
        <f t="shared" si="2"/>
        <v>161.60623869801086</v>
      </c>
      <c r="H17" s="125">
        <f t="shared" si="3"/>
        <v>0</v>
      </c>
    </row>
    <row r="18" spans="2:8" s="36" customFormat="1" ht="12.75" x14ac:dyDescent="0.2">
      <c r="B18" s="53" t="s">
        <v>25</v>
      </c>
      <c r="C18" s="126">
        <f t="shared" ref="C18:E18" si="7">C11</f>
        <v>6636</v>
      </c>
      <c r="D18" s="126">
        <f t="shared" si="7"/>
        <v>4088.19</v>
      </c>
      <c r="E18" s="126">
        <f t="shared" si="7"/>
        <v>0</v>
      </c>
      <c r="F18" s="126">
        <f>F11</f>
        <v>10724.19</v>
      </c>
      <c r="G18" s="126">
        <f t="shared" ref="G18:H18" si="8">G11</f>
        <v>5840</v>
      </c>
      <c r="H18" s="126">
        <f t="shared" si="8"/>
        <v>6132</v>
      </c>
    </row>
    <row r="19" spans="2:8" x14ac:dyDescent="0.25">
      <c r="B19" s="54"/>
      <c r="C19" s="126"/>
      <c r="D19" s="126"/>
      <c r="E19" s="127"/>
      <c r="F19" s="129"/>
      <c r="G19" s="129"/>
      <c r="H19" s="12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3" width="11.28515625" customWidth="1"/>
    <col min="4" max="4" width="10.85546875" customWidth="1"/>
    <col min="5" max="5" width="10.28515625" customWidth="1"/>
    <col min="6" max="6" width="10.5703125" customWidth="1"/>
    <col min="7" max="7" width="9.7109375" customWidth="1"/>
    <col min="8" max="8" width="10.28515625" customWidth="1"/>
  </cols>
  <sheetData>
    <row r="1" spans="2:8" ht="18.75" x14ac:dyDescent="0.25">
      <c r="B1" s="61"/>
      <c r="C1" s="61"/>
      <c r="D1" s="61"/>
      <c r="E1" s="61"/>
      <c r="F1" s="62"/>
      <c r="G1" s="62"/>
      <c r="H1" s="62"/>
    </row>
    <row r="2" spans="2:8" ht="15.75" customHeight="1" x14ac:dyDescent="0.25">
      <c r="B2" s="108" t="s">
        <v>112</v>
      </c>
      <c r="C2" s="108"/>
      <c r="D2" s="108"/>
      <c r="E2" s="108"/>
      <c r="F2" s="108"/>
      <c r="G2" s="108"/>
      <c r="H2" s="108"/>
    </row>
    <row r="3" spans="2:8" ht="18.75" x14ac:dyDescent="0.25">
      <c r="B3" s="61"/>
      <c r="C3" s="61"/>
      <c r="D3" s="61"/>
      <c r="E3" s="61"/>
      <c r="F3" s="62"/>
      <c r="G3" s="62"/>
      <c r="H3" s="62"/>
    </row>
    <row r="4" spans="2:8" ht="25.5" x14ac:dyDescent="0.25">
      <c r="B4" s="41" t="s">
        <v>6</v>
      </c>
      <c r="C4" s="73" t="s">
        <v>104</v>
      </c>
      <c r="D4" s="41" t="s">
        <v>129</v>
      </c>
      <c r="E4" s="41" t="s">
        <v>130</v>
      </c>
      <c r="F4" s="73" t="s">
        <v>131</v>
      </c>
      <c r="G4" s="41" t="s">
        <v>105</v>
      </c>
      <c r="H4" s="41" t="s">
        <v>106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</row>
    <row r="6" spans="2:8" s="36" customFormat="1" ht="15.75" customHeight="1" x14ac:dyDescent="0.2">
      <c r="B6" s="48" t="s">
        <v>32</v>
      </c>
      <c r="C6" s="49"/>
      <c r="D6" s="49"/>
      <c r="E6" s="49"/>
      <c r="F6" s="37"/>
      <c r="G6" s="37"/>
      <c r="H6" s="37"/>
    </row>
    <row r="7" spans="2:8" s="36" customFormat="1" ht="12.75" x14ac:dyDescent="0.2">
      <c r="B7" s="48" t="s">
        <v>8</v>
      </c>
      <c r="C7" s="120">
        <f>C8</f>
        <v>90010.37</v>
      </c>
      <c r="D7" s="120">
        <f t="shared" ref="D7:H7" si="0">D8</f>
        <v>18859.600000000002</v>
      </c>
      <c r="E7" s="120">
        <f t="shared" si="0"/>
        <v>14325.29</v>
      </c>
      <c r="F7" s="120">
        <f t="shared" si="0"/>
        <v>94544.68</v>
      </c>
      <c r="G7" s="120">
        <f t="shared" si="0"/>
        <v>81840</v>
      </c>
      <c r="H7" s="120">
        <f t="shared" si="0"/>
        <v>82132</v>
      </c>
    </row>
    <row r="8" spans="2:8" s="36" customFormat="1" ht="25.5" x14ac:dyDescent="0.2">
      <c r="B8" s="53" t="s">
        <v>9</v>
      </c>
      <c r="C8" s="124">
        <f>' Račun prihoda i rashoda'!G23</f>
        <v>90010.37</v>
      </c>
      <c r="D8" s="124">
        <f>' Račun prihoda i rashoda'!H23</f>
        <v>18859.600000000002</v>
      </c>
      <c r="E8" s="124">
        <f>' Račun prihoda i rashoda'!I23</f>
        <v>14325.29</v>
      </c>
      <c r="F8" s="124">
        <f>' Račun prihoda i rashoda'!J23</f>
        <v>94544.68</v>
      </c>
      <c r="G8" s="124">
        <f>' Račun prihoda i rashoda'!K23</f>
        <v>81840</v>
      </c>
      <c r="H8" s="124">
        <f>' Račun prihoda i rashoda'!L23</f>
        <v>82132</v>
      </c>
    </row>
    <row r="9" spans="2:8" s="36" customFormat="1" ht="12.75" x14ac:dyDescent="0.2">
      <c r="B9" s="54"/>
      <c r="C9" s="49"/>
      <c r="D9" s="49"/>
      <c r="E9" s="50"/>
      <c r="F9" s="37"/>
      <c r="G9" s="37"/>
      <c r="H9" s="3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G5" sqref="G5:J5"/>
    </sheetView>
  </sheetViews>
  <sheetFormatPr defaultRowHeight="15" x14ac:dyDescent="0.25"/>
  <cols>
    <col min="2" max="2" width="3.7109375" customWidth="1"/>
    <col min="3" max="3" width="4.28515625" customWidth="1"/>
    <col min="4" max="4" width="4" customWidth="1"/>
    <col min="5" max="5" width="5.42578125" bestFit="1" customWidth="1"/>
    <col min="6" max="6" width="25.28515625" customWidth="1"/>
    <col min="7" max="7" width="11" customWidth="1"/>
    <col min="8" max="8" width="12.140625" customWidth="1"/>
    <col min="9" max="9" width="11.85546875" customWidth="1"/>
    <col min="10" max="10" width="12.85546875" customWidth="1"/>
    <col min="11" max="11" width="9.7109375" customWidth="1"/>
    <col min="12" max="12" width="10.140625" customWidth="1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8" customHeight="1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2" ht="32.25" customHeight="1" x14ac:dyDescent="0.25">
      <c r="B3" s="109" t="s">
        <v>111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2" ht="18" x14ac:dyDescent="0.25">
      <c r="B4" s="1"/>
      <c r="C4" s="1"/>
      <c r="D4" s="1"/>
      <c r="E4" s="1"/>
      <c r="F4" s="1"/>
      <c r="G4" s="1"/>
      <c r="H4" s="1"/>
      <c r="I4" s="1"/>
      <c r="J4" s="2"/>
      <c r="K4" s="2"/>
      <c r="L4" s="2"/>
    </row>
    <row r="5" spans="2:12" ht="44.25" customHeight="1" x14ac:dyDescent="0.25">
      <c r="B5" s="104" t="s">
        <v>6</v>
      </c>
      <c r="C5" s="105"/>
      <c r="D5" s="105"/>
      <c r="E5" s="105"/>
      <c r="F5" s="106"/>
      <c r="G5" s="73" t="s">
        <v>104</v>
      </c>
      <c r="H5" s="41" t="s">
        <v>129</v>
      </c>
      <c r="I5" s="41" t="s">
        <v>130</v>
      </c>
      <c r="J5" s="73" t="s">
        <v>131</v>
      </c>
      <c r="K5" s="41" t="s">
        <v>105</v>
      </c>
      <c r="L5" s="41" t="s">
        <v>106</v>
      </c>
    </row>
    <row r="6" spans="2:12" x14ac:dyDescent="0.25">
      <c r="B6" s="104">
        <v>1</v>
      </c>
      <c r="C6" s="105"/>
      <c r="D6" s="105"/>
      <c r="E6" s="105"/>
      <c r="F6" s="106"/>
      <c r="G6" s="40">
        <v>2</v>
      </c>
      <c r="H6" s="40">
        <v>3</v>
      </c>
      <c r="I6" s="40">
        <v>4</v>
      </c>
      <c r="J6" s="40">
        <v>5</v>
      </c>
      <c r="K6" s="40">
        <v>6</v>
      </c>
      <c r="L6" s="40">
        <v>7</v>
      </c>
    </row>
    <row r="7" spans="2:12" ht="25.5" x14ac:dyDescent="0.25">
      <c r="B7" s="48">
        <v>8</v>
      </c>
      <c r="C7" s="48"/>
      <c r="D7" s="48"/>
      <c r="E7" s="48"/>
      <c r="F7" s="48" t="s">
        <v>10</v>
      </c>
      <c r="G7" s="49"/>
      <c r="H7" s="49"/>
      <c r="I7" s="49"/>
      <c r="J7" s="14"/>
      <c r="K7" s="14"/>
      <c r="L7" s="14"/>
    </row>
    <row r="8" spans="2:12" x14ac:dyDescent="0.25">
      <c r="B8" s="48"/>
      <c r="C8" s="54">
        <v>84</v>
      </c>
      <c r="D8" s="54"/>
      <c r="E8" s="54"/>
      <c r="F8" s="54" t="s">
        <v>15</v>
      </c>
      <c r="G8" s="49"/>
      <c r="H8" s="49"/>
      <c r="I8" s="49"/>
      <c r="J8" s="14"/>
      <c r="K8" s="14"/>
      <c r="L8" s="14"/>
    </row>
    <row r="9" spans="2:12" ht="51" x14ac:dyDescent="0.25">
      <c r="B9" s="45"/>
      <c r="C9" s="45"/>
      <c r="D9" s="45">
        <v>841</v>
      </c>
      <c r="E9" s="45"/>
      <c r="F9" s="55" t="s">
        <v>34</v>
      </c>
      <c r="G9" s="49"/>
      <c r="H9" s="49"/>
      <c r="I9" s="49"/>
      <c r="J9" s="14"/>
      <c r="K9" s="14"/>
      <c r="L9" s="14"/>
    </row>
    <row r="10" spans="2:12" ht="25.5" x14ac:dyDescent="0.25">
      <c r="B10" s="45"/>
      <c r="C10" s="45"/>
      <c r="D10" s="45"/>
      <c r="E10" s="45">
        <v>8413</v>
      </c>
      <c r="F10" s="55" t="s">
        <v>35</v>
      </c>
      <c r="G10" s="49"/>
      <c r="H10" s="49"/>
      <c r="I10" s="49"/>
      <c r="J10" s="14"/>
      <c r="K10" s="14"/>
      <c r="L10" s="14"/>
    </row>
    <row r="11" spans="2:12" x14ac:dyDescent="0.25">
      <c r="B11" s="45"/>
      <c r="C11" s="45"/>
      <c r="D11" s="45"/>
      <c r="E11" s="47" t="s">
        <v>20</v>
      </c>
      <c r="F11" s="56"/>
      <c r="G11" s="49"/>
      <c r="H11" s="49"/>
      <c r="I11" s="49"/>
      <c r="J11" s="14"/>
      <c r="K11" s="14"/>
      <c r="L11" s="14"/>
    </row>
    <row r="12" spans="2:12" ht="25.5" x14ac:dyDescent="0.25">
      <c r="B12" s="57">
        <v>5</v>
      </c>
      <c r="C12" s="57"/>
      <c r="D12" s="57"/>
      <c r="E12" s="57"/>
      <c r="F12" s="58" t="s">
        <v>11</v>
      </c>
      <c r="G12" s="49"/>
      <c r="H12" s="49"/>
      <c r="I12" s="49"/>
      <c r="J12" s="14"/>
      <c r="K12" s="14"/>
      <c r="L12" s="14"/>
    </row>
    <row r="13" spans="2:12" ht="25.5" x14ac:dyDescent="0.25">
      <c r="B13" s="54"/>
      <c r="C13" s="54">
        <v>54</v>
      </c>
      <c r="D13" s="54"/>
      <c r="E13" s="54"/>
      <c r="F13" s="59" t="s">
        <v>16</v>
      </c>
      <c r="G13" s="49"/>
      <c r="H13" s="49"/>
      <c r="I13" s="50"/>
      <c r="J13" s="14"/>
      <c r="K13" s="14"/>
      <c r="L13" s="14"/>
    </row>
    <row r="14" spans="2:12" ht="63.75" x14ac:dyDescent="0.25">
      <c r="B14" s="54"/>
      <c r="C14" s="54"/>
      <c r="D14" s="54">
        <v>541</v>
      </c>
      <c r="E14" s="55"/>
      <c r="F14" s="55" t="s">
        <v>36</v>
      </c>
      <c r="G14" s="49"/>
      <c r="H14" s="49"/>
      <c r="I14" s="50"/>
      <c r="J14" s="14"/>
      <c r="K14" s="14"/>
      <c r="L14" s="14"/>
    </row>
    <row r="15" spans="2:12" ht="38.25" x14ac:dyDescent="0.25">
      <c r="B15" s="54"/>
      <c r="C15" s="54"/>
      <c r="D15" s="54"/>
      <c r="E15" s="55">
        <v>5413</v>
      </c>
      <c r="F15" s="55" t="s">
        <v>37</v>
      </c>
      <c r="G15" s="49"/>
      <c r="H15" s="49"/>
      <c r="I15" s="50"/>
      <c r="J15" s="14"/>
      <c r="K15" s="14"/>
      <c r="L15" s="14"/>
    </row>
    <row r="16" spans="2:12" x14ac:dyDescent="0.25">
      <c r="B16" s="60" t="s">
        <v>17</v>
      </c>
      <c r="C16" s="57"/>
      <c r="D16" s="57"/>
      <c r="E16" s="57"/>
      <c r="F16" s="58" t="s">
        <v>20</v>
      </c>
      <c r="G16" s="49"/>
      <c r="H16" s="49"/>
      <c r="I16" s="49"/>
      <c r="J16" s="14"/>
      <c r="K16" s="14"/>
      <c r="L16" s="14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C4" sqref="C4:F4"/>
    </sheetView>
  </sheetViews>
  <sheetFormatPr defaultRowHeight="15" x14ac:dyDescent="0.25"/>
  <cols>
    <col min="2" max="2" width="34.140625" customWidth="1"/>
    <col min="3" max="3" width="13.5703125" customWidth="1"/>
    <col min="4" max="4" width="13.85546875" customWidth="1"/>
    <col min="5" max="5" width="13.7109375" customWidth="1"/>
    <col min="6" max="6" width="13.28515625" customWidth="1"/>
    <col min="7" max="7" width="11.28515625" customWidth="1"/>
    <col min="8" max="8" width="10.28515625" customWidth="1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27.75" customHeight="1" x14ac:dyDescent="0.25">
      <c r="B2" s="109" t="s">
        <v>109</v>
      </c>
      <c r="C2" s="109"/>
      <c r="D2" s="109"/>
      <c r="E2" s="109"/>
      <c r="F2" s="109"/>
      <c r="G2" s="109"/>
      <c r="H2" s="109"/>
    </row>
    <row r="3" spans="2:8" ht="18" x14ac:dyDescent="0.25">
      <c r="B3" s="1"/>
      <c r="C3" s="1"/>
      <c r="D3" s="1"/>
      <c r="E3" s="1"/>
      <c r="F3" s="2"/>
      <c r="G3" s="2"/>
      <c r="H3" s="2"/>
    </row>
    <row r="4" spans="2:8" ht="40.5" customHeight="1" x14ac:dyDescent="0.25">
      <c r="B4" s="41" t="s">
        <v>6</v>
      </c>
      <c r="C4" s="73" t="s">
        <v>104</v>
      </c>
      <c r="D4" s="41" t="s">
        <v>129</v>
      </c>
      <c r="E4" s="41" t="s">
        <v>130</v>
      </c>
      <c r="F4" s="73" t="s">
        <v>131</v>
      </c>
      <c r="G4" s="41" t="s">
        <v>105</v>
      </c>
      <c r="H4" s="41" t="s">
        <v>106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</row>
    <row r="6" spans="2:8" x14ac:dyDescent="0.25">
      <c r="B6" s="48" t="s">
        <v>38</v>
      </c>
      <c r="C6" s="49"/>
      <c r="D6" s="49"/>
      <c r="E6" s="50"/>
      <c r="F6" s="14"/>
      <c r="G6" s="14"/>
      <c r="H6" s="14"/>
    </row>
    <row r="7" spans="2:8" x14ac:dyDescent="0.25">
      <c r="B7" s="48" t="s">
        <v>31</v>
      </c>
      <c r="C7" s="49"/>
      <c r="D7" s="49"/>
      <c r="E7" s="49"/>
      <c r="F7" s="14"/>
      <c r="G7" s="14"/>
      <c r="H7" s="14"/>
    </row>
    <row r="8" spans="2:8" x14ac:dyDescent="0.25">
      <c r="B8" s="51" t="s">
        <v>30</v>
      </c>
      <c r="C8" s="49"/>
      <c r="D8" s="49"/>
      <c r="E8" s="49"/>
      <c r="F8" s="14"/>
      <c r="G8" s="14"/>
      <c r="H8" s="14"/>
    </row>
    <row r="9" spans="2:8" x14ac:dyDescent="0.25">
      <c r="B9" s="52" t="s">
        <v>29</v>
      </c>
      <c r="C9" s="49"/>
      <c r="D9" s="49"/>
      <c r="E9" s="49"/>
      <c r="F9" s="14"/>
      <c r="G9" s="14"/>
      <c r="H9" s="14"/>
    </row>
    <row r="10" spans="2:8" x14ac:dyDescent="0.25">
      <c r="B10" s="52" t="s">
        <v>20</v>
      </c>
      <c r="C10" s="49"/>
      <c r="D10" s="49"/>
      <c r="E10" s="49"/>
      <c r="F10" s="14"/>
      <c r="G10" s="14"/>
      <c r="H10" s="14"/>
    </row>
    <row r="11" spans="2:8" x14ac:dyDescent="0.25">
      <c r="B11" s="48" t="s">
        <v>28</v>
      </c>
      <c r="C11" s="49"/>
      <c r="D11" s="49"/>
      <c r="E11" s="50"/>
      <c r="F11" s="14"/>
      <c r="G11" s="14"/>
      <c r="H11" s="14"/>
    </row>
    <row r="12" spans="2:8" x14ac:dyDescent="0.25">
      <c r="B12" s="53" t="s">
        <v>27</v>
      </c>
      <c r="C12" s="49"/>
      <c r="D12" s="49"/>
      <c r="E12" s="50"/>
      <c r="F12" s="14"/>
      <c r="G12" s="14"/>
      <c r="H12" s="14"/>
    </row>
    <row r="13" spans="2:8" x14ac:dyDescent="0.25">
      <c r="B13" s="48" t="s">
        <v>26</v>
      </c>
      <c r="C13" s="49"/>
      <c r="D13" s="49"/>
      <c r="E13" s="50"/>
      <c r="F13" s="14"/>
      <c r="G13" s="14"/>
      <c r="H13" s="14"/>
    </row>
    <row r="14" spans="2:8" x14ac:dyDescent="0.25">
      <c r="B14" s="53" t="s">
        <v>25</v>
      </c>
      <c r="C14" s="49"/>
      <c r="D14" s="49"/>
      <c r="E14" s="50"/>
      <c r="F14" s="14"/>
      <c r="G14" s="14"/>
      <c r="H14" s="14"/>
    </row>
    <row r="15" spans="2:8" x14ac:dyDescent="0.25">
      <c r="B15" s="54" t="s">
        <v>17</v>
      </c>
      <c r="C15" s="49"/>
      <c r="D15" s="49"/>
      <c r="E15" s="50"/>
      <c r="F15" s="14"/>
      <c r="G15" s="14"/>
      <c r="H15" s="14"/>
    </row>
    <row r="16" spans="2:8" x14ac:dyDescent="0.25">
      <c r="B16" s="15"/>
      <c r="C16" s="3"/>
      <c r="D16" s="3"/>
      <c r="E16" s="4"/>
      <c r="F16" s="14"/>
      <c r="G16" s="14"/>
      <c r="H16" s="14"/>
    </row>
    <row r="17" spans="2:8" ht="15.75" customHeight="1" x14ac:dyDescent="0.25">
      <c r="B17" s="5" t="s">
        <v>39</v>
      </c>
      <c r="C17" s="3"/>
      <c r="D17" s="3"/>
      <c r="E17" s="4"/>
      <c r="F17" s="14"/>
      <c r="G17" s="14"/>
      <c r="H17" s="14"/>
    </row>
    <row r="18" spans="2:8" ht="15.75" customHeight="1" x14ac:dyDescent="0.25">
      <c r="B18" s="5" t="s">
        <v>31</v>
      </c>
      <c r="C18" s="3"/>
      <c r="D18" s="3"/>
      <c r="E18" s="3"/>
      <c r="F18" s="14"/>
      <c r="G18" s="14"/>
      <c r="H18" s="14"/>
    </row>
    <row r="19" spans="2:8" x14ac:dyDescent="0.25">
      <c r="B19" s="17" t="s">
        <v>30</v>
      </c>
      <c r="C19" s="3"/>
      <c r="D19" s="3"/>
      <c r="E19" s="3"/>
      <c r="F19" s="14"/>
      <c r="G19" s="14"/>
      <c r="H19" s="14"/>
    </row>
    <row r="20" spans="2:8" x14ac:dyDescent="0.25">
      <c r="B20" s="16" t="s">
        <v>29</v>
      </c>
      <c r="C20" s="3"/>
      <c r="D20" s="3"/>
      <c r="E20" s="3"/>
      <c r="F20" s="14"/>
      <c r="G20" s="14"/>
      <c r="H20" s="14"/>
    </row>
    <row r="21" spans="2:8" x14ac:dyDescent="0.25">
      <c r="B21" s="16" t="s">
        <v>20</v>
      </c>
      <c r="C21" s="3"/>
      <c r="D21" s="3"/>
      <c r="E21" s="3"/>
      <c r="F21" s="14"/>
      <c r="G21" s="14"/>
      <c r="H21" s="14"/>
    </row>
    <row r="22" spans="2:8" x14ac:dyDescent="0.25">
      <c r="B22" s="5" t="s">
        <v>28</v>
      </c>
      <c r="C22" s="3"/>
      <c r="D22" s="3"/>
      <c r="E22" s="4"/>
      <c r="F22" s="14"/>
      <c r="G22" s="14"/>
      <c r="H22" s="14"/>
    </row>
    <row r="23" spans="2:8" ht="25.5" x14ac:dyDescent="0.25">
      <c r="B23" s="15" t="s">
        <v>27</v>
      </c>
      <c r="C23" s="3"/>
      <c r="D23" s="3"/>
      <c r="E23" s="4"/>
      <c r="F23" s="14"/>
      <c r="G23" s="14"/>
      <c r="H23" s="14"/>
    </row>
    <row r="24" spans="2:8" x14ac:dyDescent="0.25">
      <c r="B24" s="5" t="s">
        <v>26</v>
      </c>
      <c r="C24" s="3"/>
      <c r="D24" s="3"/>
      <c r="E24" s="4"/>
      <c r="F24" s="14"/>
      <c r="G24" s="14"/>
      <c r="H24" s="14"/>
    </row>
    <row r="25" spans="2:8" x14ac:dyDescent="0.25">
      <c r="B25" s="15" t="s">
        <v>25</v>
      </c>
      <c r="C25" s="3"/>
      <c r="D25" s="3"/>
      <c r="E25" s="4"/>
      <c r="F25" s="14"/>
      <c r="G25" s="14"/>
      <c r="H25" s="14"/>
    </row>
    <row r="26" spans="2:8" x14ac:dyDescent="0.25">
      <c r="B26" s="6" t="s">
        <v>17</v>
      </c>
      <c r="C26" s="3"/>
      <c r="D26" s="3"/>
      <c r="E26" s="4"/>
      <c r="F26" s="14"/>
      <c r="G26" s="14"/>
      <c r="H26" s="1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26"/>
  <sheetViews>
    <sheetView topLeftCell="A21" workbookViewId="0">
      <selection activeCell="J3" sqref="J3"/>
    </sheetView>
  </sheetViews>
  <sheetFormatPr defaultRowHeight="15" x14ac:dyDescent="0.25"/>
  <cols>
    <col min="2" max="2" width="10" customWidth="1"/>
    <col min="3" max="3" width="26.5703125" style="34" customWidth="1"/>
    <col min="4" max="4" width="13.7109375" customWidth="1"/>
    <col min="5" max="5" width="13.28515625" customWidth="1"/>
    <col min="6" max="6" width="12.5703125" customWidth="1"/>
    <col min="7" max="7" width="10" customWidth="1"/>
  </cols>
  <sheetData>
    <row r="1" spans="2:9" ht="18" x14ac:dyDescent="0.25">
      <c r="B1" s="1"/>
      <c r="C1" s="1"/>
      <c r="D1" s="1"/>
      <c r="E1" s="1"/>
      <c r="F1" s="1"/>
      <c r="G1" s="2"/>
    </row>
    <row r="2" spans="2:9" ht="18" customHeight="1" x14ac:dyDescent="0.25">
      <c r="B2" s="109" t="s">
        <v>12</v>
      </c>
      <c r="C2" s="110"/>
      <c r="D2" s="110"/>
      <c r="E2" s="110"/>
      <c r="F2" s="110"/>
      <c r="G2" s="110"/>
    </row>
    <row r="3" spans="2:9" ht="18" x14ac:dyDescent="0.25">
      <c r="B3" s="1"/>
      <c r="C3" s="1"/>
      <c r="D3" s="1"/>
      <c r="E3" s="1"/>
      <c r="F3" s="1"/>
      <c r="G3" s="2"/>
    </row>
    <row r="4" spans="2:9" ht="15.75" x14ac:dyDescent="0.25">
      <c r="B4" s="113" t="s">
        <v>110</v>
      </c>
      <c r="C4" s="113"/>
      <c r="D4" s="113"/>
      <c r="E4" s="113"/>
      <c r="F4" s="113"/>
      <c r="G4" s="113"/>
      <c r="H4" s="113"/>
      <c r="I4" s="113"/>
    </row>
    <row r="5" spans="2:9" ht="18" x14ac:dyDescent="0.25">
      <c r="B5" s="1"/>
      <c r="C5" s="1"/>
      <c r="D5" s="1"/>
      <c r="E5" s="1"/>
      <c r="F5" s="1"/>
      <c r="G5" s="2"/>
    </row>
    <row r="6" spans="2:9" s="71" customFormat="1" ht="25.5" x14ac:dyDescent="0.25">
      <c r="B6" s="104" t="s">
        <v>6</v>
      </c>
      <c r="C6" s="106"/>
      <c r="D6" s="73" t="s">
        <v>104</v>
      </c>
      <c r="E6" s="41" t="s">
        <v>129</v>
      </c>
      <c r="F6" s="41" t="s">
        <v>130</v>
      </c>
      <c r="G6" s="73" t="s">
        <v>131</v>
      </c>
      <c r="H6" s="41" t="s">
        <v>105</v>
      </c>
      <c r="I6" s="41" t="s">
        <v>106</v>
      </c>
    </row>
    <row r="7" spans="2:9" s="13" customFormat="1" ht="15.75" customHeight="1" x14ac:dyDescent="0.2">
      <c r="B7" s="111">
        <v>1</v>
      </c>
      <c r="C7" s="112"/>
      <c r="D7" s="42">
        <v>2</v>
      </c>
      <c r="E7" s="42">
        <v>3</v>
      </c>
      <c r="F7" s="42">
        <v>4</v>
      </c>
      <c r="G7" s="42">
        <v>5</v>
      </c>
      <c r="H7" s="42">
        <v>6</v>
      </c>
      <c r="I7" s="42">
        <v>7</v>
      </c>
    </row>
    <row r="8" spans="2:9" s="21" customFormat="1" ht="24" customHeight="1" x14ac:dyDescent="0.25">
      <c r="B8" s="43" t="s">
        <v>88</v>
      </c>
      <c r="C8" s="43" t="s">
        <v>119</v>
      </c>
      <c r="D8" s="130">
        <f>D9+D10</f>
        <v>90674.37</v>
      </c>
      <c r="E8" s="130">
        <f t="shared" ref="E8:I8" si="0">E9+E10</f>
        <v>18859.600000000002</v>
      </c>
      <c r="F8" s="130">
        <f t="shared" si="0"/>
        <v>14325.29</v>
      </c>
      <c r="G8" s="130">
        <f t="shared" si="0"/>
        <v>94544.68</v>
      </c>
      <c r="H8" s="130">
        <f t="shared" si="0"/>
        <v>81840</v>
      </c>
      <c r="I8" s="130">
        <f t="shared" si="0"/>
        <v>82132</v>
      </c>
    </row>
    <row r="9" spans="2:9" s="21" customFormat="1" ht="24" customHeight="1" x14ac:dyDescent="0.25">
      <c r="B9" s="43">
        <v>52</v>
      </c>
      <c r="C9" s="64" t="s">
        <v>86</v>
      </c>
      <c r="D9" s="130">
        <f>' Račun prihoda i rashoda'!G23</f>
        <v>90010.37</v>
      </c>
      <c r="E9" s="130">
        <f>' Račun prihoda i rashoda'!H23</f>
        <v>18859.600000000002</v>
      </c>
      <c r="F9" s="130">
        <f>' Račun prihoda i rashoda'!I23</f>
        <v>14325.29</v>
      </c>
      <c r="G9" s="130">
        <f>' Račun prihoda i rashoda'!J18+' Račun prihoda i rashoda'!J15</f>
        <v>93880.68</v>
      </c>
      <c r="H9" s="130">
        <f>' Račun prihoda i rashoda'!K18+' Račun prihoda i rashoda'!K15</f>
        <v>81110</v>
      </c>
      <c r="I9" s="130">
        <f>' Račun prihoda i rashoda'!L18+' Račun prihoda i rashoda'!L15</f>
        <v>81365</v>
      </c>
    </row>
    <row r="10" spans="2:9" s="21" customFormat="1" ht="24" customHeight="1" x14ac:dyDescent="0.25">
      <c r="B10" s="43">
        <v>31</v>
      </c>
      <c r="C10" s="64" t="s">
        <v>87</v>
      </c>
      <c r="D10" s="130">
        <f>' Račun prihoda i rashoda'!G13</f>
        <v>664</v>
      </c>
      <c r="E10" s="130">
        <f>' Račun prihoda i rashoda'!H13</f>
        <v>0</v>
      </c>
      <c r="F10" s="130">
        <f>' Račun prihoda i rashoda'!I13</f>
        <v>0</v>
      </c>
      <c r="G10" s="130">
        <f>' Račun prihoda i rashoda'!J13</f>
        <v>664</v>
      </c>
      <c r="H10" s="130">
        <f>' Račun prihoda i rashoda'!K13</f>
        <v>730</v>
      </c>
      <c r="I10" s="130">
        <f>' Račun prihoda i rashoda'!L13</f>
        <v>767</v>
      </c>
    </row>
    <row r="11" spans="2:9" s="21" customFormat="1" ht="24" customHeight="1" x14ac:dyDescent="0.25">
      <c r="B11" s="43" t="s">
        <v>84</v>
      </c>
      <c r="C11" s="43" t="s">
        <v>85</v>
      </c>
      <c r="D11" s="130">
        <f>' Račun prihoda i rashoda'!G23</f>
        <v>90010.37</v>
      </c>
      <c r="E11" s="130">
        <f>' Račun prihoda i rashoda'!H23</f>
        <v>18859.600000000002</v>
      </c>
      <c r="F11" s="130">
        <f>' Račun prihoda i rashoda'!I23</f>
        <v>14325.29</v>
      </c>
      <c r="G11" s="130">
        <f>' Račun prihoda i rashoda'!J23</f>
        <v>94544.68</v>
      </c>
      <c r="H11" s="130">
        <f>' Račun prihoda i rashoda'!K23</f>
        <v>81840</v>
      </c>
      <c r="I11" s="130">
        <f>' Račun prihoda i rashoda'!L23</f>
        <v>82132</v>
      </c>
    </row>
    <row r="12" spans="2:9" s="21" customFormat="1" ht="24" customHeight="1" x14ac:dyDescent="0.25">
      <c r="B12" s="43">
        <v>31</v>
      </c>
      <c r="C12" s="64" t="s">
        <v>89</v>
      </c>
      <c r="D12" s="130">
        <f>SUM(D13:D15)</f>
        <v>51617.450000000004</v>
      </c>
      <c r="E12" s="130">
        <f t="shared" ref="E12:I12" si="1">SUM(E13:E15)</f>
        <v>7006.2400000000007</v>
      </c>
      <c r="F12" s="130">
        <f t="shared" si="1"/>
        <v>1200</v>
      </c>
      <c r="G12" s="130">
        <f t="shared" si="1"/>
        <v>57423.69</v>
      </c>
      <c r="H12" s="130">
        <f t="shared" si="1"/>
        <v>56730</v>
      </c>
      <c r="I12" s="130">
        <f t="shared" si="1"/>
        <v>56890</v>
      </c>
    </row>
    <row r="13" spans="2:9" s="21" customFormat="1" ht="24" customHeight="1" x14ac:dyDescent="0.25">
      <c r="B13" s="44">
        <v>311</v>
      </c>
      <c r="C13" s="65" t="s">
        <v>90</v>
      </c>
      <c r="D13" s="131">
        <f>' Račun prihoda i rashoda'!G26</f>
        <v>39701.760000000002</v>
      </c>
      <c r="E13" s="131">
        <f>' Račun prihoda i rashoda'!H26</f>
        <v>3936.1100000000006</v>
      </c>
      <c r="F13" s="131">
        <f>' Račun prihoda i rashoda'!I26</f>
        <v>0</v>
      </c>
      <c r="G13" s="131">
        <f>' Račun prihoda i rashoda'!J26</f>
        <v>43637.87</v>
      </c>
      <c r="H13" s="131">
        <f>' Račun prihoda i rashoda'!K26</f>
        <v>44000</v>
      </c>
      <c r="I13" s="131">
        <f>' Račun prihoda i rashoda'!L26</f>
        <v>44000</v>
      </c>
    </row>
    <row r="14" spans="2:9" s="21" customFormat="1" ht="24" customHeight="1" x14ac:dyDescent="0.25">
      <c r="B14" s="44">
        <v>312</v>
      </c>
      <c r="C14" s="44" t="s">
        <v>91</v>
      </c>
      <c r="D14" s="131">
        <f>' Račun prihoda i rashoda'!G30</f>
        <v>5365.6100000000006</v>
      </c>
      <c r="E14" s="131">
        <f>' Račun prihoda i rashoda'!H30</f>
        <v>1470.13</v>
      </c>
      <c r="F14" s="131">
        <f>' Račun prihoda i rashoda'!I30</f>
        <v>1200</v>
      </c>
      <c r="G14" s="131">
        <f>' Račun prihoda i rashoda'!J30</f>
        <v>5635.74</v>
      </c>
      <c r="H14" s="131">
        <f>' Račun prihoda i rashoda'!K30</f>
        <v>4530</v>
      </c>
      <c r="I14" s="131">
        <f>' Račun prihoda i rashoda'!L30</f>
        <v>4690</v>
      </c>
    </row>
    <row r="15" spans="2:9" s="21" customFormat="1" ht="24" customHeight="1" x14ac:dyDescent="0.25">
      <c r="B15" s="44">
        <v>313</v>
      </c>
      <c r="C15" s="55" t="s">
        <v>92</v>
      </c>
      <c r="D15" s="131">
        <f>' Račun prihoda i rashoda'!G34</f>
        <v>6550.08</v>
      </c>
      <c r="E15" s="131">
        <f>' Račun prihoda i rashoda'!H34</f>
        <v>1600</v>
      </c>
      <c r="F15" s="131">
        <f>' Račun prihoda i rashoda'!I34</f>
        <v>0</v>
      </c>
      <c r="G15" s="131">
        <f>' Račun prihoda i rashoda'!J34</f>
        <v>8150.08</v>
      </c>
      <c r="H15" s="131">
        <f>' Račun prihoda i rashoda'!K34</f>
        <v>8200</v>
      </c>
      <c r="I15" s="131">
        <f>' Račun prihoda i rashoda'!L34</f>
        <v>8200</v>
      </c>
    </row>
    <row r="16" spans="2:9" s="21" customFormat="1" ht="24" customHeight="1" x14ac:dyDescent="0.25">
      <c r="B16" s="43">
        <v>32</v>
      </c>
      <c r="C16" s="66" t="s">
        <v>93</v>
      </c>
      <c r="D16" s="130">
        <f>SUM(D17:D21)</f>
        <v>23220.92</v>
      </c>
      <c r="E16" s="130">
        <f t="shared" ref="E16:I16" si="2">SUM(E17:E21)</f>
        <v>5589.18</v>
      </c>
      <c r="F16" s="130">
        <f t="shared" si="2"/>
        <v>9086.14</v>
      </c>
      <c r="G16" s="130">
        <f t="shared" si="2"/>
        <v>19723.959999999995</v>
      </c>
      <c r="H16" s="130">
        <f t="shared" si="2"/>
        <v>19238</v>
      </c>
      <c r="I16" s="130">
        <f t="shared" si="2"/>
        <v>14176</v>
      </c>
    </row>
    <row r="17" spans="2:9" s="21" customFormat="1" ht="24" customHeight="1" x14ac:dyDescent="0.25">
      <c r="B17" s="44">
        <v>321</v>
      </c>
      <c r="C17" s="55" t="s">
        <v>98</v>
      </c>
      <c r="D17" s="131">
        <f>' Račun prihoda i rashoda'!G37</f>
        <v>6648.92</v>
      </c>
      <c r="E17" s="131">
        <f>' Račun prihoda i rashoda'!H37</f>
        <v>17.95</v>
      </c>
      <c r="F17" s="131">
        <f>' Račun prihoda i rashoda'!I37</f>
        <v>3426</v>
      </c>
      <c r="G17" s="131">
        <f>' Račun prihoda i rashoda'!J37</f>
        <v>3240.87</v>
      </c>
      <c r="H17" s="131">
        <f>' Račun prihoda i rashoda'!K37</f>
        <v>3800</v>
      </c>
      <c r="I17" s="131">
        <f>' Račun prihoda i rashoda'!L37</f>
        <v>3909</v>
      </c>
    </row>
    <row r="18" spans="2:9" s="21" customFormat="1" ht="24" customHeight="1" x14ac:dyDescent="0.25">
      <c r="B18" s="44">
        <v>322</v>
      </c>
      <c r="C18" s="55" t="s">
        <v>95</v>
      </c>
      <c r="D18" s="131">
        <f>' Račun prihoda i rashoda'!G41</f>
        <v>7558</v>
      </c>
      <c r="E18" s="131">
        <f>' Račun prihoda i rashoda'!H41</f>
        <v>61.6</v>
      </c>
      <c r="F18" s="131">
        <f>' Račun prihoda i rashoda'!I41</f>
        <v>3700</v>
      </c>
      <c r="G18" s="131">
        <f>' Račun prihoda i rashoda'!J41</f>
        <v>3919.6</v>
      </c>
      <c r="H18" s="131">
        <f>' Račun prihoda i rashoda'!K41</f>
        <v>1600</v>
      </c>
      <c r="I18" s="131">
        <f>' Račun prihoda i rashoda'!L41</f>
        <v>1600</v>
      </c>
    </row>
    <row r="19" spans="2:9" ht="24" customHeight="1" x14ac:dyDescent="0.25">
      <c r="B19" s="44">
        <v>323</v>
      </c>
      <c r="C19" s="55" t="s">
        <v>96</v>
      </c>
      <c r="D19" s="131">
        <f>' Račun prihoda i rashoda'!G46</f>
        <v>8416</v>
      </c>
      <c r="E19" s="131">
        <f>' Račun prihoda i rashoda'!H46</f>
        <v>4674.4400000000005</v>
      </c>
      <c r="F19" s="131">
        <f>' Račun prihoda i rashoda'!I46</f>
        <v>1960.14</v>
      </c>
      <c r="G19" s="131">
        <f>' Račun prihoda i rashoda'!J46</f>
        <v>11130.3</v>
      </c>
      <c r="H19" s="131">
        <f>' Račun prihoda i rashoda'!K46</f>
        <v>9726</v>
      </c>
      <c r="I19" s="131">
        <f>' Račun prihoda i rashoda'!L46</f>
        <v>4457</v>
      </c>
    </row>
    <row r="20" spans="2:9" ht="24" customHeight="1" x14ac:dyDescent="0.25">
      <c r="B20" s="44">
        <v>329</v>
      </c>
      <c r="C20" s="55" t="s">
        <v>97</v>
      </c>
      <c r="D20" s="131">
        <f>' Račun prihoda i rashoda'!G57</f>
        <v>598</v>
      </c>
      <c r="E20" s="131">
        <f>' Račun prihoda i rashoda'!H57</f>
        <v>835.19</v>
      </c>
      <c r="F20" s="131">
        <f>' Račun prihoda i rashoda'!I57</f>
        <v>0</v>
      </c>
      <c r="G20" s="131">
        <f>' Račun prihoda i rashoda'!J57</f>
        <v>1433.19</v>
      </c>
      <c r="H20" s="131">
        <f>' Račun prihoda i rashoda'!K57</f>
        <v>4112</v>
      </c>
      <c r="I20" s="131">
        <f>' Račun prihoda i rashoda'!L57</f>
        <v>4210</v>
      </c>
    </row>
    <row r="21" spans="2:9" ht="24" customHeight="1" x14ac:dyDescent="0.25">
      <c r="B21" s="44">
        <v>324</v>
      </c>
      <c r="C21" s="55" t="s">
        <v>94</v>
      </c>
      <c r="D21" s="131">
        <f>' Račun prihoda i rashoda'!G61</f>
        <v>0</v>
      </c>
      <c r="E21" s="131">
        <f>' Račun prihoda i rashoda'!H61</f>
        <v>0</v>
      </c>
      <c r="F21" s="131">
        <f>' Račun prihoda i rashoda'!I61</f>
        <v>0</v>
      </c>
      <c r="G21" s="131">
        <f>' Račun prihoda i rashoda'!J61</f>
        <v>0</v>
      </c>
      <c r="H21" s="131">
        <f>' Račun prihoda i rashoda'!K61</f>
        <v>0</v>
      </c>
      <c r="I21" s="131">
        <f>' Račun prihoda i rashoda'!L61</f>
        <v>0</v>
      </c>
    </row>
    <row r="22" spans="2:9" ht="24" customHeight="1" x14ac:dyDescent="0.25">
      <c r="B22" s="46">
        <v>34</v>
      </c>
      <c r="C22" s="66" t="s">
        <v>120</v>
      </c>
      <c r="D22" s="130">
        <f>SUM(D23:D23)</f>
        <v>3060</v>
      </c>
      <c r="E22" s="130">
        <f t="shared" ref="E22:I22" si="3">SUM(E23:E23)</f>
        <v>0</v>
      </c>
      <c r="F22" s="130">
        <f t="shared" si="3"/>
        <v>2822.69</v>
      </c>
      <c r="G22" s="130">
        <f t="shared" si="3"/>
        <v>237.30999999999995</v>
      </c>
      <c r="H22" s="130">
        <f t="shared" si="3"/>
        <v>270</v>
      </c>
      <c r="I22" s="130">
        <f t="shared" si="3"/>
        <v>0</v>
      </c>
    </row>
    <row r="23" spans="2:9" ht="24" customHeight="1" x14ac:dyDescent="0.25">
      <c r="B23" s="47">
        <v>343</v>
      </c>
      <c r="C23" s="55" t="s">
        <v>121</v>
      </c>
      <c r="D23" s="131">
        <f>' Račun prihoda i rashoda'!G65</f>
        <v>3060</v>
      </c>
      <c r="E23" s="131">
        <f>' Račun prihoda i rashoda'!H65</f>
        <v>0</v>
      </c>
      <c r="F23" s="131">
        <f>' Račun prihoda i rashoda'!I65</f>
        <v>2822.69</v>
      </c>
      <c r="G23" s="131">
        <f>' Račun prihoda i rashoda'!J65</f>
        <v>237.30999999999995</v>
      </c>
      <c r="H23" s="131">
        <f>' Račun prihoda i rashoda'!K65</f>
        <v>270</v>
      </c>
      <c r="I23" s="131">
        <f>' Račun prihoda i rashoda'!L65</f>
        <v>0</v>
      </c>
    </row>
    <row r="24" spans="2:9" ht="43.5" customHeight="1" x14ac:dyDescent="0.25">
      <c r="B24" s="38">
        <v>42</v>
      </c>
      <c r="C24" s="67" t="s">
        <v>122</v>
      </c>
      <c r="D24" s="132">
        <f>SUM(D25:D26)</f>
        <v>12112</v>
      </c>
      <c r="E24" s="132">
        <f t="shared" ref="E24:I24" si="4">SUM(E25:E26)</f>
        <v>6264.1799999999994</v>
      </c>
      <c r="F24" s="132">
        <f t="shared" si="4"/>
        <v>1216.46</v>
      </c>
      <c r="G24" s="132">
        <f t="shared" si="4"/>
        <v>17159.719999999998</v>
      </c>
      <c r="H24" s="132">
        <f t="shared" si="4"/>
        <v>5602</v>
      </c>
      <c r="I24" s="132">
        <f t="shared" si="4"/>
        <v>11066</v>
      </c>
    </row>
    <row r="25" spans="2:9" ht="24" customHeight="1" x14ac:dyDescent="0.25">
      <c r="B25" s="39">
        <v>422</v>
      </c>
      <c r="C25" s="68" t="s">
        <v>123</v>
      </c>
      <c r="D25" s="133">
        <f>' Račun prihoda i rashoda'!G68</f>
        <v>12112</v>
      </c>
      <c r="E25" s="133">
        <f>' Račun prihoda i rashoda'!H68</f>
        <v>6264.1799999999994</v>
      </c>
      <c r="F25" s="133">
        <f>' Račun prihoda i rashoda'!I68</f>
        <v>1216.46</v>
      </c>
      <c r="G25" s="133">
        <f>' Račun prihoda i rashoda'!J68</f>
        <v>17159.719999999998</v>
      </c>
      <c r="H25" s="133">
        <f>' Račun prihoda i rashoda'!K68</f>
        <v>5602</v>
      </c>
      <c r="I25" s="133">
        <f>' Račun prihoda i rashoda'!L68</f>
        <v>11066</v>
      </c>
    </row>
    <row r="26" spans="2:9" ht="24" customHeight="1" x14ac:dyDescent="0.25">
      <c r="B26" s="39">
        <v>426</v>
      </c>
      <c r="C26" s="68" t="s">
        <v>124</v>
      </c>
      <c r="D26" s="133">
        <f>' Račun prihoda i rashoda'!G74</f>
        <v>0</v>
      </c>
      <c r="E26" s="133">
        <f>' Račun prihoda i rashoda'!H74</f>
        <v>0</v>
      </c>
      <c r="F26" s="133">
        <f>' Račun prihoda i rashoda'!I74</f>
        <v>0</v>
      </c>
      <c r="G26" s="133">
        <f>' Račun prihoda i rashoda'!J74</f>
        <v>0</v>
      </c>
      <c r="H26" s="133">
        <f>' Račun prihoda i rashoda'!K74</f>
        <v>0</v>
      </c>
      <c r="I26" s="133">
        <f>' Račun prihoda i rashoda'!L74</f>
        <v>0</v>
      </c>
    </row>
  </sheetData>
  <mergeCells count="4">
    <mergeCell ref="B2:G2"/>
    <mergeCell ref="B6:C6"/>
    <mergeCell ref="B7:C7"/>
    <mergeCell ref="B4:I4"/>
  </mergeCells>
  <phoneticPr fontId="31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Ante Tustanovski</cp:lastModifiedBy>
  <cp:lastPrinted>2024-07-18T10:26:24Z</cp:lastPrinted>
  <dcterms:created xsi:type="dcterms:W3CDTF">2022-08-12T12:51:27Z</dcterms:created>
  <dcterms:modified xsi:type="dcterms:W3CDTF">2024-12-28T15:09:33Z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